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Megosztott\Fejlesztés\Strandpályázat 4\_VÉGLEGES\Berény\"/>
    </mc:Choice>
  </mc:AlternateContent>
  <bookViews>
    <workbookView xWindow="0" yWindow="0" windowWidth="19200" windowHeight="10860" activeTab="1"/>
  </bookViews>
  <sheets>
    <sheet name="Kitöltési_útmutató" sheetId="4" r:id="rId1"/>
    <sheet name="Költségterv" sheetId="7" r:id="rId2"/>
  </sheets>
  <definedNames>
    <definedName name="_xlnm._FilterDatabase" localSheetId="1" hidden="1">Költségterv!$H$13:$O$13</definedName>
    <definedName name="_Hlk45792732" localSheetId="1">Költségterv!$M$18</definedName>
    <definedName name="Master">#REF!:INDEX(#REF!,COUNTA(#REF!))</definedName>
    <definedName name="_xlnm.Print_Area" localSheetId="1">Költségterv!$A$1:$L$72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6" i="7" l="1"/>
  <c r="H55" i="7" l="1"/>
  <c r="F55" i="7"/>
  <c r="F39" i="7" l="1"/>
  <c r="K40" i="7"/>
  <c r="K39" i="7" s="1"/>
  <c r="K42" i="7"/>
  <c r="K41" i="7" s="1"/>
  <c r="E40" i="7"/>
  <c r="E39" i="7" s="1"/>
  <c r="J46" i="7"/>
  <c r="N15" i="7"/>
  <c r="F59" i="7"/>
  <c r="F58" i="7" s="1"/>
  <c r="H59" i="7"/>
  <c r="H58" i="7" s="1"/>
  <c r="K54" i="7"/>
  <c r="H46" i="7"/>
  <c r="F46" i="7"/>
  <c r="E45" i="7"/>
  <c r="F43" i="7"/>
  <c r="H43" i="7"/>
  <c r="H23" i="7"/>
  <c r="F23" i="7"/>
  <c r="H20" i="7"/>
  <c r="H14" i="7"/>
  <c r="E27" i="7"/>
  <c r="F45" i="7" l="1"/>
  <c r="G45" i="7" s="1"/>
  <c r="G40" i="7"/>
  <c r="J62" i="7"/>
  <c r="J60" i="7"/>
  <c r="J59" i="7"/>
  <c r="J58" i="7"/>
  <c r="J57" i="7"/>
  <c r="J56" i="7"/>
  <c r="J55" i="7"/>
  <c r="J54" i="7"/>
  <c r="J53" i="7"/>
  <c r="J52" i="7"/>
  <c r="J51" i="7"/>
  <c r="J50" i="7"/>
  <c r="J49" i="7"/>
  <c r="J48" i="7"/>
  <c r="J47" i="7"/>
  <c r="J45" i="7"/>
  <c r="J44" i="7"/>
  <c r="J43" i="7"/>
  <c r="J42" i="7"/>
  <c r="J41" i="7"/>
  <c r="J40" i="7"/>
  <c r="J39" i="7"/>
  <c r="J38" i="7"/>
  <c r="J36" i="7"/>
  <c r="J35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E60" i="7"/>
  <c r="E59" i="7" s="1"/>
  <c r="E58" i="7" s="1"/>
  <c r="E57" i="7"/>
  <c r="G57" i="7" s="1"/>
  <c r="I57" i="7" s="1"/>
  <c r="E56" i="7"/>
  <c r="G56" i="7" s="1"/>
  <c r="I56" i="7" s="1"/>
  <c r="E55" i="7"/>
  <c r="G55" i="7" s="1"/>
  <c r="I55" i="7" s="1"/>
  <c r="E54" i="7"/>
  <c r="G54" i="7" s="1"/>
  <c r="I54" i="7" s="1"/>
  <c r="E53" i="7"/>
  <c r="G53" i="7" s="1"/>
  <c r="I53" i="7" s="1"/>
  <c r="E52" i="7"/>
  <c r="G52" i="7" s="1"/>
  <c r="I52" i="7" s="1"/>
  <c r="E51" i="7"/>
  <c r="E50" i="7"/>
  <c r="F50" i="7" s="1"/>
  <c r="E48" i="7"/>
  <c r="G48" i="7" s="1"/>
  <c r="I48" i="7" s="1"/>
  <c r="E47" i="7"/>
  <c r="E44" i="7"/>
  <c r="E43" i="7" s="1"/>
  <c r="E42" i="7"/>
  <c r="E37" i="7"/>
  <c r="G37" i="7" s="1"/>
  <c r="I37" i="7" s="1"/>
  <c r="E36" i="7"/>
  <c r="E35" i="7"/>
  <c r="E33" i="7"/>
  <c r="G33" i="7" s="1"/>
  <c r="I33" i="7" s="1"/>
  <c r="E32" i="7"/>
  <c r="E31" i="7"/>
  <c r="E30" i="7"/>
  <c r="F30" i="7" s="1"/>
  <c r="E28" i="7"/>
  <c r="F28" i="7" s="1"/>
  <c r="F26" i="7" s="1"/>
  <c r="G27" i="7"/>
  <c r="E25" i="7"/>
  <c r="G25" i="7" s="1"/>
  <c r="I25" i="7" s="1"/>
  <c r="E24" i="7"/>
  <c r="E22" i="7"/>
  <c r="G22" i="7" s="1"/>
  <c r="I22" i="7" s="1"/>
  <c r="E21" i="7"/>
  <c r="E18" i="7"/>
  <c r="E17" i="7"/>
  <c r="K60" i="7"/>
  <c r="K59" i="7" s="1"/>
  <c r="K58" i="7" s="1"/>
  <c r="K57" i="7"/>
  <c r="K56" i="7"/>
  <c r="K55" i="7"/>
  <c r="K53" i="7"/>
  <c r="K52" i="7"/>
  <c r="K48" i="7"/>
  <c r="K47" i="7"/>
  <c r="K46" i="7" s="1"/>
  <c r="K44" i="7"/>
  <c r="K43" i="7" s="1"/>
  <c r="K37" i="7"/>
  <c r="K35" i="7"/>
  <c r="K33" i="7"/>
  <c r="K27" i="7"/>
  <c r="K25" i="7"/>
  <c r="K24" i="7"/>
  <c r="K22" i="7"/>
  <c r="K21" i="7"/>
  <c r="K20" i="7" s="1"/>
  <c r="F32" i="7" l="1"/>
  <c r="G32" i="7" s="1"/>
  <c r="F31" i="7"/>
  <c r="F29" i="7" s="1"/>
  <c r="F51" i="7"/>
  <c r="F49" i="7" s="1"/>
  <c r="F36" i="7"/>
  <c r="F34" i="7" s="1"/>
  <c r="H45" i="7"/>
  <c r="K45" i="7" s="1"/>
  <c r="F18" i="7"/>
  <c r="F16" i="7" s="1"/>
  <c r="G42" i="7"/>
  <c r="I42" i="7" s="1"/>
  <c r="I41" i="7" s="1"/>
  <c r="E41" i="7"/>
  <c r="E49" i="7"/>
  <c r="E46" i="7"/>
  <c r="G39" i="7"/>
  <c r="I40" i="7"/>
  <c r="I39" i="7" s="1"/>
  <c r="G24" i="7"/>
  <c r="E23" i="7"/>
  <c r="G44" i="7"/>
  <c r="G50" i="7"/>
  <c r="H50" i="7" s="1"/>
  <c r="K50" i="7" s="1"/>
  <c r="G21" i="7"/>
  <c r="E20" i="7"/>
  <c r="I27" i="7"/>
  <c r="G17" i="7"/>
  <c r="H17" i="7" s="1"/>
  <c r="K17" i="7" s="1"/>
  <c r="E16" i="7"/>
  <c r="G30" i="7"/>
  <c r="E29" i="7"/>
  <c r="G35" i="7"/>
  <c r="E34" i="7"/>
  <c r="K23" i="7"/>
  <c r="G28" i="7"/>
  <c r="E26" i="7"/>
  <c r="G47" i="7"/>
  <c r="G60" i="7"/>
  <c r="E15" i="7"/>
  <c r="K15" i="7"/>
  <c r="H32" i="7" l="1"/>
  <c r="K32" i="7" s="1"/>
  <c r="G31" i="7"/>
  <c r="H31" i="7" s="1"/>
  <c r="K31" i="7" s="1"/>
  <c r="G51" i="7"/>
  <c r="G36" i="7"/>
  <c r="G34" i="7" s="1"/>
  <c r="I45" i="7"/>
  <c r="H30" i="7"/>
  <c r="K30" i="7" s="1"/>
  <c r="K29" i="7" s="1"/>
  <c r="H28" i="7"/>
  <c r="G18" i="7"/>
  <c r="G16" i="7" s="1"/>
  <c r="I31" i="7"/>
  <c r="E38" i="7"/>
  <c r="I47" i="7"/>
  <c r="I46" i="7" s="1"/>
  <c r="G46" i="7"/>
  <c r="I44" i="7"/>
  <c r="I43" i="7" s="1"/>
  <c r="G43" i="7"/>
  <c r="E19" i="7"/>
  <c r="I60" i="7"/>
  <c r="I59" i="7" s="1"/>
  <c r="I58" i="7" s="1"/>
  <c r="G59" i="7"/>
  <c r="G58" i="7" s="1"/>
  <c r="I35" i="7"/>
  <c r="I17" i="7"/>
  <c r="I21" i="7"/>
  <c r="I20" i="7" s="1"/>
  <c r="G20" i="7"/>
  <c r="K14" i="7"/>
  <c r="G26" i="7"/>
  <c r="G15" i="7"/>
  <c r="E14" i="7"/>
  <c r="G29" i="7"/>
  <c r="I50" i="7"/>
  <c r="I24" i="7"/>
  <c r="I23" i="7" s="1"/>
  <c r="G23" i="7"/>
  <c r="F41" i="7"/>
  <c r="F14" i="7"/>
  <c r="F20" i="7"/>
  <c r="F19" i="7" s="1"/>
  <c r="I32" i="7" l="1"/>
  <c r="I30" i="7"/>
  <c r="I29" i="7" s="1"/>
  <c r="H51" i="7"/>
  <c r="G49" i="7"/>
  <c r="H36" i="7"/>
  <c r="H26" i="7"/>
  <c r="K28" i="7"/>
  <c r="K26" i="7" s="1"/>
  <c r="I28" i="7"/>
  <c r="I26" i="7" s="1"/>
  <c r="H18" i="7"/>
  <c r="G41" i="7"/>
  <c r="H41" i="7" s="1"/>
  <c r="F38" i="7"/>
  <c r="F62" i="7" s="1"/>
  <c r="E62" i="7"/>
  <c r="I15" i="7"/>
  <c r="I14" i="7" s="1"/>
  <c r="G14" i="7"/>
  <c r="G19" i="7"/>
  <c r="H49" i="7" l="1"/>
  <c r="K51" i="7"/>
  <c r="K49" i="7" s="1"/>
  <c r="K38" i="7" s="1"/>
  <c r="I51" i="7"/>
  <c r="I49" i="7" s="1"/>
  <c r="I38" i="7" s="1"/>
  <c r="H34" i="7"/>
  <c r="K34" i="7" s="1"/>
  <c r="K36" i="7"/>
  <c r="I36" i="7"/>
  <c r="I34" i="7" s="1"/>
  <c r="I19" i="7" s="1"/>
  <c r="H16" i="7"/>
  <c r="K18" i="7"/>
  <c r="K16" i="7" s="1"/>
  <c r="I18" i="7"/>
  <c r="I16" i="7" s="1"/>
  <c r="G38" i="7"/>
  <c r="G62" i="7" s="1"/>
  <c r="I62" i="7" l="1"/>
  <c r="H29" i="7"/>
  <c r="H19" i="7" s="1"/>
  <c r="N18" i="7" s="1"/>
  <c r="K19" i="7"/>
  <c r="H39" i="7" l="1"/>
  <c r="H38" i="7" s="1"/>
  <c r="K62" i="7" l="1"/>
  <c r="L62" i="7" s="1"/>
  <c r="H62" i="7"/>
  <c r="N62" i="7" s="1"/>
  <c r="N59" i="7" l="1"/>
  <c r="N17" i="7"/>
  <c r="N49" i="7"/>
</calcChain>
</file>

<file path=xl/sharedStrings.xml><?xml version="1.0" encoding="utf-8"?>
<sst xmlns="http://schemas.openxmlformats.org/spreadsheetml/2006/main" count="157" uniqueCount="123">
  <si>
    <t>Mennyiség</t>
  </si>
  <si>
    <t>Nettó egységár (Ft)</t>
  </si>
  <si>
    <t>Nettó összesen (Ft)</t>
  </si>
  <si>
    <t>Nem elszámolható költség (Ft)</t>
  </si>
  <si>
    <t>Támogatási intenzitás (%)</t>
  </si>
  <si>
    <t>Igényelt támogatás összege (Ft)</t>
  </si>
  <si>
    <t>Előkészítési költségek</t>
  </si>
  <si>
    <t>EUMSZ 107. cikk (1) bekezdésének hatálya alá nem tartozó támogatás</t>
  </si>
  <si>
    <t>Önállóan támogatható tevékenységek költségeinek aránya</t>
  </si>
  <si>
    <t>Projektmenedzsment díjazása</t>
  </si>
  <si>
    <t>Elszámolható összes költség (Ft)</t>
  </si>
  <si>
    <t>Pályázó neve:</t>
  </si>
  <si>
    <t>Áfa (Ft)</t>
  </si>
  <si>
    <t>Bruttó összesen (Ft)</t>
  </si>
  <si>
    <t>Támogatási kategória</t>
  </si>
  <si>
    <t>I.Pályázat alapadatainak megadása az alábbi bontásban</t>
  </si>
  <si>
    <t>KITÖLTÉSI ÚTMUTATÓ</t>
  </si>
  <si>
    <t>II.Költségterv</t>
  </si>
  <si>
    <t>Nettó egységár</t>
  </si>
  <si>
    <t>Áfa</t>
  </si>
  <si>
    <t>Bruttó összesen</t>
  </si>
  <si>
    <t>Nettó összesen</t>
  </si>
  <si>
    <t>Az egyes fejlesztési módokhoz rendelt maximálisan elszámolható beruházási költséghatárokat meghaladó költségek nem elszámolható költségnek minősülnek, támogatás nem nyújtható rájuk.</t>
  </si>
  <si>
    <t>A korlátok átlépésekor piros mezőben hibaüzenet jelenik meg. A költségterv korrigálása szükséges az előírt arányoknak megfelelően.</t>
  </si>
  <si>
    <r>
      <rPr>
        <i/>
        <u/>
        <sz val="11"/>
        <color theme="1"/>
        <rFont val="Arial"/>
        <family val="2"/>
        <charset val="238"/>
      </rPr>
      <t>Támogatási intenzitás:</t>
    </r>
    <r>
      <rPr>
        <sz val="11"/>
        <color theme="1"/>
        <rFont val="Arial"/>
        <family val="2"/>
        <charset val="238"/>
      </rPr>
      <t xml:space="preserve"> Felhívás A.2 pontja szerint 100%</t>
    </r>
  </si>
  <si>
    <r>
      <t xml:space="preserve">Felhívás D.6 pontjában rögzített költségkorlátoknak való megfelelés vizsgálata: </t>
    </r>
    <r>
      <rPr>
        <sz val="11"/>
        <color theme="1"/>
        <rFont val="Arial"/>
        <family val="2"/>
        <charset val="238"/>
      </rPr>
      <t>Táblázat a költségtervben rögzített adatok alapján elvégzi az elszámolható költségekre vonatkozóan előírt belső arányokra vonatkozó vizsgálatát.</t>
    </r>
  </si>
  <si>
    <t>Jelen útmutató célja a Magyar Turisztikai Ügynökség Zrt. mint a Miniszterelnöki Kabinetiroda Kezelő szerve és a Kisfaludy2030 Turisztikai Fejlesztő Nonprofit Zrt. által közösen meghirdetett</t>
  </si>
  <si>
    <t>Pályázati felhívás kódszáma:</t>
  </si>
  <si>
    <t>Összesen</t>
  </si>
  <si>
    <t>Önállóan támogatható tevékenység</t>
  </si>
  <si>
    <r>
      <t xml:space="preserve">Önállóan </t>
    </r>
    <r>
      <rPr>
        <b/>
        <sz val="11"/>
        <color theme="1"/>
        <rFont val="Arial"/>
        <family val="2"/>
        <charset val="238"/>
      </rPr>
      <t xml:space="preserve">NEM </t>
    </r>
    <r>
      <rPr>
        <sz val="11"/>
        <color theme="1"/>
        <rFont val="Arial"/>
        <family val="2"/>
        <charset val="238"/>
      </rPr>
      <t>támogatható</t>
    </r>
  </si>
  <si>
    <t>Pályázati felhívás neve:</t>
  </si>
  <si>
    <t>Kisfaludy Strandfejlesztési Konstrukció IV.ütem</t>
  </si>
  <si>
    <t>Tevékenység rövid leírása</t>
  </si>
  <si>
    <t xml:space="preserve">Építési költségek max. 1 %-a. </t>
  </si>
  <si>
    <t>Tervezés költségei maximum 500 000 Ft értékig</t>
  </si>
  <si>
    <t>Pályázó címe:</t>
  </si>
  <si>
    <t>Megvalósítás helyszíne:</t>
  </si>
  <si>
    <t>PH</t>
  </si>
  <si>
    <t>1. Előkészítési költségek</t>
  </si>
  <si>
    <t>1.1 Tervezés</t>
  </si>
  <si>
    <t>2. Szolgáltatások igénybe vételének költségei</t>
  </si>
  <si>
    <t>2.1 Projektmenedzsment</t>
  </si>
  <si>
    <t>2.2. Műszaki ellenőri szolgáltatások igénybevétele</t>
  </si>
  <si>
    <t>3. Építési (átalakítási, bővítési, felújítási) költségek</t>
  </si>
  <si>
    <r>
      <t>3.1.</t>
    </r>
    <r>
      <rPr>
        <sz val="11"/>
        <color theme="1"/>
        <rFont val="Arial"/>
        <family val="2"/>
        <charset val="238"/>
      </rPr>
      <t xml:space="preserve">    </t>
    </r>
    <r>
      <rPr>
        <sz val="11"/>
        <color rgb="FF000000"/>
        <rFont val="Arial"/>
        <family val="2"/>
        <charset val="238"/>
      </rPr>
      <t>Vizesblokk/ok felújítása, létesítése családbarát szempontok alapján, kiemelten kezelve a kisgyermekkel használható vizesblokkok kialakítását</t>
    </r>
  </si>
  <si>
    <t>3.1.1.  Meglévő vizesblokkok felújítása és átalakítása családbarát szempontok szerint</t>
  </si>
  <si>
    <t>3.1.2.  Új vizesblokkok létesítése családbarát szempontok alkalmazásával - 2. sz. segédlet</t>
  </si>
  <si>
    <t xml:space="preserve">3.2.    Baba-mama szoba létesítése </t>
  </si>
  <si>
    <t>3.2.1.  Meglévő baba-mama szoba felújítása</t>
  </si>
  <si>
    <t>3.2.2.  Új baba-mama szoba létesítése</t>
  </si>
  <si>
    <t>3.3.    Vízbejutás feltételeinek javítása</t>
  </si>
  <si>
    <t>3.3.1.  Stégek, akadálymentes stégek és napozó stégek felújítása</t>
  </si>
  <si>
    <t>3.3.2.  Új stégek, akadálymentes stégek és napozó stégek telepítése</t>
  </si>
  <si>
    <t>3.4.    Zöldterületi felületek, közlekedési infrastruktúra fejlesztése</t>
  </si>
  <si>
    <t>3.4.1.  Füvesítés, növények újratelepítése, virágosítás, fiatalító metszés</t>
  </si>
  <si>
    <t>3.4.2.  Öntözőrendszer kiépítése</t>
  </si>
  <si>
    <t>3.4.3.  Csapadékelvezetés kialakítása, javítása, cseréje</t>
  </si>
  <si>
    <t xml:space="preserve">3.4.4.  Térburkolat cseréje, meglévő térburkolat javítása, megújítása </t>
  </si>
  <si>
    <t>3.5.    Kültéri zuhanyzók felújítása, létesítése</t>
  </si>
  <si>
    <t>3.5.1.  Meglévő kültéri zuhanyzók felújítása</t>
  </si>
  <si>
    <t>3.5.2.  Új kültéri zuhanyzók telepítése</t>
  </si>
  <si>
    <t>3.6    Akadálymentesítés</t>
  </si>
  <si>
    <t>4. Eszközbeszerzések költségei</t>
  </si>
  <si>
    <t>4.1.    Vizesblokk/ok felújítása, létesítése családbarát szempontok alapján, kiemelten kezelve a kisgyermekkel használható vizesblokkok kialakítását</t>
  </si>
  <si>
    <t>4.3    Zöldterületi felületek, közlekedési infrastruktúra fejlesztése</t>
  </si>
  <si>
    <t>4.3.1.  Napelemes kandeláberek kihelyezése</t>
  </si>
  <si>
    <t>4.4.    Utcabútorok, kültéri elemek megújítása, telepítése, cseréje</t>
  </si>
  <si>
    <t>4.5.    Öltözőkabinok és beltéri öltözők felújítása, újak létesítése családbarát szempontok alapján, egységes megjelenés biztosításával</t>
  </si>
  <si>
    <t>4.5.1.  Meglévő öltözőkabinok és beltéri öltözők felújítása családbarát szempontok alapján</t>
  </si>
  <si>
    <t>4.5.2.  Új öltözőkabinok és beltéri öltözők létesítése családbarát szempontok alapján</t>
  </si>
  <si>
    <t>4.6.    Tájékoztató információs pontok létrehozása (pl. iránymutató táblák, vízszint, vízminőség, hőfok jelző táblák, felületek), továbbá a pénztár és bejárat egységes arculatának kialakítása</t>
  </si>
  <si>
    <t>4.6.1.  Tájékoztató információs pontok létrehozása</t>
  </si>
  <si>
    <t>4.6.2.  Pénztár és strand bejárat egységes arculatának kialakítása</t>
  </si>
  <si>
    <t>4.6.3.  Fizetős strandok esetén a beléptető rendszer kialakítása</t>
  </si>
  <si>
    <t>4.6.4.  Tájékoztatást szolgáló infrastruktúra kiépítése</t>
  </si>
  <si>
    <t>4.7.    Wifi elérhetőség biztosítása (térítésmentes wifi hálózat kialakítása)</t>
  </si>
  <si>
    <t>4.8.    Árnyékolók, napvitorlák beszerzése, kihelyezése</t>
  </si>
  <si>
    <t>4.9 Bűnmegelőzési tevékenység támogatása</t>
  </si>
  <si>
    <t>4.10.    Akadálymentesítés</t>
  </si>
  <si>
    <t>5. Immateriális javak beszerzése</t>
  </si>
  <si>
    <r>
      <t>5.1.</t>
    </r>
    <r>
      <rPr>
        <sz val="11"/>
        <color theme="1"/>
        <rFont val="Arial"/>
        <family val="2"/>
        <charset val="238"/>
      </rPr>
      <t>    Tájékoztató információs pontok létrehozása (pl. iránymutató táblák, vízszint, vízminőség, hőfok jelző táblák, felületek), továbbá a pénztár és bejárat egységes arculatának kialakítása</t>
    </r>
  </si>
  <si>
    <t xml:space="preserve">5.1.1 Beléptetéshez és fizetéshez kapcsolódó szoftverek </t>
  </si>
  <si>
    <t xml:space="preserve">Projektmenedzsment költség az elszámolható összes költség max. 2%-a. </t>
  </si>
  <si>
    <t>Egységes arculati elemek, tájékoztató felületek költségeinek (8. prioritás)el kell érnie az elszámolható összes költség minimum 5%-át</t>
  </si>
  <si>
    <t>Az önállóan támogatható tevékenységeknek el kell érnie az elszámolható összes költség 60 %-át</t>
  </si>
  <si>
    <t>Kisfaludy Strandfejlesztési Konstrukció IV. ütem című pályázati felhívásra támogatás igényléshez benyújtandó "4. sz. melléklet Költségterv" kimutatás kitöltésében nyújtson segítséget.</t>
  </si>
  <si>
    <t>Projekt megnevezése:</t>
  </si>
  <si>
    <t>Projekt megnevezése</t>
  </si>
  <si>
    <r>
      <rPr>
        <b/>
        <u/>
        <sz val="11"/>
        <color theme="1"/>
        <rFont val="Arial"/>
        <family val="2"/>
        <charset val="238"/>
      </rPr>
      <t>Támogatási kategória</t>
    </r>
    <r>
      <rPr>
        <sz val="11"/>
        <color theme="1"/>
        <rFont val="Arial"/>
        <family val="2"/>
        <charset val="238"/>
      </rPr>
      <t>: Felhívás D.2 pontjában előírtakra tekintettel rögzítésre került.</t>
    </r>
  </si>
  <si>
    <t>Támogatható tevékenységek  elszámolható költség szerinti bontásban</t>
  </si>
  <si>
    <t>Támogatható tevékenységek elszámolható költség szerinti bontásban</t>
  </si>
  <si>
    <t>Felhívás D.1 pontjában leírt támogatható tevékenységek kerültek felsorolásra az elszámolható költségek szerinti bontásban.</t>
  </si>
  <si>
    <t>Kérjük megadni az egyes megvalósítani tevékenységek adatait az alábbi szerint:</t>
  </si>
  <si>
    <r>
      <t xml:space="preserve">Elszámolható összes költség: </t>
    </r>
    <r>
      <rPr>
        <sz val="11"/>
        <color theme="1"/>
        <rFont val="Arial"/>
        <family val="2"/>
        <charset val="238"/>
      </rPr>
      <t>Kérjük megadni pályázó Áfa levonási jogára vonatkozó nyilatkozat figyelembevételével a pályázat elszámolni kívánt költségét az egyes tevékenységek vonatkozásában.</t>
    </r>
  </si>
  <si>
    <t xml:space="preserve">A Felhívás D.6 pontjában rögzített költséghatárokra tekintettel szükséges az elszámolható összes költség megadása. </t>
  </si>
  <si>
    <t>Költségadatokat a Projektadatlap 6.2 pontjában leírtakkal összhangban szükséges rögzíteni.</t>
  </si>
  <si>
    <r>
      <rPr>
        <i/>
        <u/>
        <sz val="11"/>
        <color theme="1"/>
        <rFont val="Arial"/>
        <family val="2"/>
        <charset val="238"/>
      </rPr>
      <t>Nem elszámolható költség:</t>
    </r>
    <r>
      <rPr>
        <sz val="11"/>
        <color theme="1"/>
        <rFont val="Arial"/>
        <family val="2"/>
        <charset val="238"/>
      </rPr>
      <t xml:space="preserve"> Számított mező, a rögzített adatok függvényében kerül kitöltésre.</t>
    </r>
  </si>
  <si>
    <r>
      <rPr>
        <i/>
        <u/>
        <sz val="11"/>
        <color theme="1"/>
        <rFont val="Arial"/>
        <family val="2"/>
        <charset val="238"/>
      </rPr>
      <t>Igényelt támogatás összege:</t>
    </r>
    <r>
      <rPr>
        <sz val="11"/>
        <color theme="1"/>
        <rFont val="Arial"/>
        <family val="2"/>
        <charset val="238"/>
      </rPr>
      <t xml:space="preserve"> A mező az elszámolható összes költség adatok rögzítése után kitöltésre kerül.</t>
    </r>
  </si>
  <si>
    <r>
      <rPr>
        <i/>
        <u/>
        <sz val="11"/>
        <color theme="1"/>
        <rFont val="Arial"/>
        <family val="2"/>
        <charset val="238"/>
      </rPr>
      <t>Tevékenység rövid leírása:</t>
    </r>
    <r>
      <rPr>
        <sz val="11"/>
        <color theme="1"/>
        <rFont val="Arial"/>
        <family val="2"/>
        <charset val="238"/>
      </rPr>
      <t xml:space="preserve"> Kérjük röviden ismertetni, felsorolni az egyes tevékenységek során megvalósított feladatokat és főbb jellemzőiket.</t>
    </r>
  </si>
  <si>
    <t>Felhívás D.6 pontjában rögzített költségkorlátoknak való megfelelés vizsgálata</t>
  </si>
  <si>
    <t>Támogatható tevékenységek jelölése a felhívás D.1 pontja szerint</t>
  </si>
  <si>
    <t>A hibátlan kitöltött költségterv keltezéssel és Pályázó képviselőjének aláírását követően megküldhető Támogató részére.</t>
  </si>
  <si>
    <t>4.1.1.  Vizesblokkok működéséhez szükséges eszközök beszerzése</t>
  </si>
  <si>
    <t xml:space="preserve">4.2    Baba-mama szoba létesítése </t>
  </si>
  <si>
    <t>4.2.1.  Baba-mama szoba eszközeinek beszerzése</t>
  </si>
  <si>
    <r>
      <t xml:space="preserve">Önállóan </t>
    </r>
    <r>
      <rPr>
        <b/>
        <sz val="11"/>
        <color theme="1"/>
        <rFont val="Arial"/>
        <family val="2"/>
        <charset val="238"/>
      </rPr>
      <t>NEM</t>
    </r>
    <r>
      <rPr>
        <sz val="11"/>
        <color theme="1"/>
        <rFont val="Arial"/>
        <family val="2"/>
        <charset val="238"/>
      </rPr>
      <t xml:space="preserve"> támogatható</t>
    </r>
  </si>
  <si>
    <t xml:space="preserve">8649 Balatonberény Kossuth tér 1. 
</t>
  </si>
  <si>
    <t>Balatonberény Község Önkormányzata</t>
  </si>
  <si>
    <t>Balatonberény Naturista strand fejlesztése III. ütem</t>
  </si>
  <si>
    <t>8649 Balatonberény, Hétvezér u. 2.</t>
  </si>
  <si>
    <t>A megrendelő szempontjából ellenőrzi az elvégzett építési munkákat.</t>
  </si>
  <si>
    <t>Mozgásban korlátozottak számára kétirányú vízbejutási lehetőséget biztosít.</t>
  </si>
  <si>
    <t>Túlkoros, beteg fák cseréje, sövény-, bokor- és cserje telepítés, virágosítás, növény szigetek kialakítása, terület kiegyenlítés, füvesítés.</t>
  </si>
  <si>
    <t>A strand zöldterületének megfelelő állapotban tartása igényli a nyári meleg hónapokban a terület öntözését. Ehhez megfelelő szivattyú, csővezeték, szórófejek telepítése szükséges.</t>
  </si>
  <si>
    <t>A minilidónál a csapadékvíz és a kihullámzó Balaton vizének elvezetése szükséges azért, hogy ne alakuljon ki sáros, vízzel elárasztott terület éppen a strand legértékesebb részén.</t>
  </si>
  <si>
    <t>Modern, napelemes fűtéssel is felszerelt kültéri zuhanyozók biztosítják a vendégek felfrissülését és a tó vizánek leöblítését strandolás után.</t>
  </si>
  <si>
    <t>Az eszközlista szerinti utcabútorok szolgálják a strandolók kényelmét és esztétikai igényeik kielégítését.</t>
  </si>
  <si>
    <t>Az arculai kézikönyv szerint elvárt tájékoztató táblák kihelyezésére van szükség.</t>
  </si>
  <si>
    <t>Egyedileg tervezett napvitorlák elhelyezésére kerül sor a minilidó homokos parti területe fölé.</t>
  </si>
  <si>
    <t>Kelt: Balatonberény, 2020.09.30.</t>
  </si>
  <si>
    <t>Horváth László</t>
  </si>
  <si>
    <t>polgármester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</si>
</sst>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u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E9D78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0D69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117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/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Protection="1">
      <protection locked="0"/>
    </xf>
    <xf numFmtId="0" fontId="0" fillId="0" borderId="0" xfId="0" applyProtection="1"/>
    <xf numFmtId="0" fontId="0" fillId="0" borderId="0" xfId="0" applyAlignment="1" applyProtection="1">
      <alignment wrapText="1"/>
    </xf>
    <xf numFmtId="164" fontId="0" fillId="0" borderId="0" xfId="1" applyNumberFormat="1" applyFont="1" applyProtection="1"/>
    <xf numFmtId="0" fontId="0" fillId="0" borderId="0" xfId="0" applyAlignment="1" applyProtection="1">
      <alignment horizontal="center" vertical="center"/>
    </xf>
    <xf numFmtId="0" fontId="3" fillId="0" borderId="7" xfId="0" applyFont="1" applyBorder="1" applyAlignment="1" applyProtection="1">
      <alignment horizontal="left" wrapText="1"/>
    </xf>
    <xf numFmtId="0" fontId="3" fillId="0" borderId="9" xfId="0" applyFont="1" applyBorder="1" applyAlignment="1" applyProtection="1">
      <alignment horizontal="left" wrapText="1"/>
    </xf>
    <xf numFmtId="0" fontId="3" fillId="0" borderId="21" xfId="0" applyFont="1" applyBorder="1" applyAlignment="1" applyProtection="1">
      <alignment horizontal="left" wrapText="1"/>
    </xf>
    <xf numFmtId="0" fontId="3" fillId="0" borderId="10" xfId="0" applyFont="1" applyBorder="1" applyAlignment="1" applyProtection="1">
      <alignment horizontal="left" wrapText="1"/>
    </xf>
    <xf numFmtId="0" fontId="3" fillId="0" borderId="20" xfId="0" applyFont="1" applyBorder="1" applyAlignment="1" applyProtection="1">
      <alignment vertical="center" wrapText="1"/>
    </xf>
    <xf numFmtId="0" fontId="2" fillId="0" borderId="5" xfId="0" applyFont="1" applyBorder="1" applyAlignment="1" applyProtection="1">
      <alignment vertical="center" wrapText="1"/>
    </xf>
    <xf numFmtId="9" fontId="2" fillId="0" borderId="5" xfId="2" applyFont="1" applyBorder="1" applyAlignment="1" applyProtection="1">
      <alignment horizontal="center" vertical="center" wrapText="1"/>
    </xf>
    <xf numFmtId="0" fontId="0" fillId="0" borderId="0" xfId="0" applyFont="1" applyProtection="1"/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1" fontId="2" fillId="6" borderId="3" xfId="1" applyNumberFormat="1" applyFont="1" applyFill="1" applyBorder="1" applyProtection="1"/>
    <xf numFmtId="164" fontId="2" fillId="6" borderId="3" xfId="1" applyNumberFormat="1" applyFont="1" applyFill="1" applyBorder="1" applyProtection="1"/>
    <xf numFmtId="9" fontId="2" fillId="6" borderId="3" xfId="2" applyFont="1" applyFill="1" applyBorder="1" applyProtection="1"/>
    <xf numFmtId="0" fontId="2" fillId="0" borderId="18" xfId="0" applyFont="1" applyBorder="1" applyProtection="1"/>
    <xf numFmtId="0" fontId="10" fillId="4" borderId="3" xfId="0" applyFont="1" applyFill="1" applyBorder="1" applyAlignment="1" applyProtection="1">
      <alignment wrapText="1"/>
    </xf>
    <xf numFmtId="164" fontId="2" fillId="4" borderId="3" xfId="1" applyNumberFormat="1" applyFont="1" applyFill="1" applyBorder="1" applyProtection="1"/>
    <xf numFmtId="9" fontId="2" fillId="4" borderId="3" xfId="2" applyFont="1" applyFill="1" applyBorder="1" applyProtection="1"/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" fontId="2" fillId="4" borderId="3" xfId="1" applyNumberFormat="1" applyFont="1" applyFill="1" applyBorder="1" applyProtection="1"/>
    <xf numFmtId="164" fontId="2" fillId="7" borderId="3" xfId="1" applyNumberFormat="1" applyFont="1" applyFill="1" applyBorder="1" applyProtection="1"/>
    <xf numFmtId="9" fontId="2" fillId="7" borderId="3" xfId="2" applyFont="1" applyFill="1" applyBorder="1" applyProtection="1"/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10" fillId="0" borderId="3" xfId="0" applyFont="1" applyFill="1" applyBorder="1" applyAlignment="1" applyProtection="1">
      <alignment wrapText="1"/>
    </xf>
    <xf numFmtId="0" fontId="10" fillId="3" borderId="3" xfId="0" applyFont="1" applyFill="1" applyBorder="1" applyAlignment="1" applyProtection="1">
      <alignment wrapText="1"/>
    </xf>
    <xf numFmtId="0" fontId="2" fillId="0" borderId="19" xfId="0" applyFont="1" applyBorder="1" applyProtection="1"/>
    <xf numFmtId="0" fontId="2" fillId="0" borderId="11" xfId="0" applyFont="1" applyBorder="1" applyAlignment="1" applyProtection="1">
      <alignment horizontal="left" vertical="center" wrapText="1"/>
    </xf>
    <xf numFmtId="164" fontId="2" fillId="4" borderId="11" xfId="1" applyNumberFormat="1" applyFont="1" applyFill="1" applyBorder="1" applyProtection="1"/>
    <xf numFmtId="9" fontId="2" fillId="4" borderId="11" xfId="2" applyFont="1" applyFill="1" applyBorder="1" applyProtection="1"/>
    <xf numFmtId="0" fontId="2" fillId="0" borderId="12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wrapText="1"/>
    </xf>
    <xf numFmtId="1" fontId="2" fillId="0" borderId="0" xfId="0" applyNumberFormat="1" applyFont="1" applyProtection="1"/>
    <xf numFmtId="9" fontId="2" fillId="0" borderId="0" xfId="0" applyNumberFormat="1" applyFont="1" applyProtection="1"/>
    <xf numFmtId="0" fontId="2" fillId="0" borderId="0" xfId="0" applyFont="1" applyAlignment="1" applyProtection="1">
      <alignment horizontal="center" vertical="center" wrapText="1"/>
    </xf>
    <xf numFmtId="164" fontId="2" fillId="5" borderId="13" xfId="1" applyNumberFormat="1" applyFont="1" applyFill="1" applyBorder="1" applyProtection="1"/>
    <xf numFmtId="9" fontId="2" fillId="5" borderId="13" xfId="2" applyFont="1" applyFill="1" applyBorder="1" applyProtection="1"/>
    <xf numFmtId="0" fontId="2" fillId="5" borderId="13" xfId="0" applyFont="1" applyFill="1" applyBorder="1" applyAlignment="1" applyProtection="1">
      <alignment horizontal="center" vertical="center" wrapText="1"/>
    </xf>
    <xf numFmtId="0" fontId="2" fillId="5" borderId="6" xfId="0" applyFont="1" applyFill="1" applyBorder="1" applyAlignment="1" applyProtection="1">
      <alignment horizontal="center" vertical="center" wrapText="1"/>
    </xf>
    <xf numFmtId="164" fontId="2" fillId="0" borderId="0" xfId="1" applyNumberFormat="1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Protection="1"/>
    <xf numFmtId="0" fontId="13" fillId="0" borderId="0" xfId="0" applyFont="1" applyAlignment="1" applyProtection="1">
      <alignment horizontal="justify" vertical="center"/>
    </xf>
    <xf numFmtId="49" fontId="12" fillId="0" borderId="0" xfId="0" applyNumberFormat="1" applyFont="1" applyAlignment="1" applyProtection="1">
      <alignment horizontal="center"/>
    </xf>
    <xf numFmtId="164" fontId="2" fillId="0" borderId="0" xfId="1" applyNumberFormat="1" applyFont="1" applyProtection="1"/>
    <xf numFmtId="1" fontId="2" fillId="0" borderId="3" xfId="1" applyNumberFormat="1" applyFont="1" applyBorder="1" applyProtection="1">
      <protection locked="0"/>
    </xf>
    <xf numFmtId="1" fontId="2" fillId="0" borderId="3" xfId="0" applyNumberFormat="1" applyFont="1" applyBorder="1" applyProtection="1">
      <protection locked="0"/>
    </xf>
    <xf numFmtId="1" fontId="2" fillId="0" borderId="3" xfId="1" applyNumberFormat="1" applyFont="1" applyFill="1" applyBorder="1" applyProtection="1">
      <protection locked="0"/>
    </xf>
    <xf numFmtId="1" fontId="2" fillId="0" borderId="11" xfId="1" applyNumberFormat="1" applyFont="1" applyBorder="1" applyProtection="1">
      <protection locked="0"/>
    </xf>
    <xf numFmtId="164" fontId="2" fillId="0" borderId="3" xfId="1" applyNumberFormat="1" applyFont="1" applyBorder="1" applyProtection="1">
      <protection locked="0"/>
    </xf>
    <xf numFmtId="1" fontId="2" fillId="5" borderId="13" xfId="1" applyNumberFormat="1" applyFont="1" applyFill="1" applyBorder="1" applyProtection="1"/>
    <xf numFmtId="164" fontId="2" fillId="0" borderId="11" xfId="1" applyNumberFormat="1" applyFont="1" applyBorder="1" applyProtection="1">
      <protection locked="0"/>
    </xf>
    <xf numFmtId="0" fontId="0" fillId="0" borderId="0" xfId="1" applyNumberFormat="1" applyFont="1" applyProtection="1"/>
    <xf numFmtId="0" fontId="2" fillId="0" borderId="0" xfId="0" applyNumberFormat="1" applyFont="1" applyProtection="1"/>
    <xf numFmtId="0" fontId="2" fillId="5" borderId="13" xfId="1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Alignment="1" applyProtection="1">
      <alignment horizontal="center" vertical="top"/>
    </xf>
    <xf numFmtId="0" fontId="2" fillId="0" borderId="0" xfId="0" applyNumberFormat="1" applyFont="1" applyBorder="1" applyProtection="1"/>
    <xf numFmtId="0" fontId="2" fillId="0" borderId="0" xfId="1" applyNumberFormat="1" applyFont="1" applyProtection="1"/>
    <xf numFmtId="49" fontId="9" fillId="2" borderId="1" xfId="0" applyNumberFormat="1" applyFont="1" applyFill="1" applyBorder="1" applyAlignment="1" applyProtection="1">
      <alignment horizontal="center" vertical="center" wrapText="1"/>
    </xf>
    <xf numFmtId="49" fontId="2" fillId="6" borderId="3" xfId="1" applyNumberFormat="1" applyFont="1" applyFill="1" applyBorder="1" applyProtection="1"/>
    <xf numFmtId="49" fontId="2" fillId="0" borderId="3" xfId="1" applyNumberFormat="1" applyFont="1" applyFill="1" applyBorder="1" applyProtection="1">
      <protection locked="0"/>
    </xf>
    <xf numFmtId="49" fontId="2" fillId="4" borderId="3" xfId="0" applyNumberFormat="1" applyFont="1" applyFill="1" applyBorder="1" applyAlignment="1" applyProtection="1">
      <alignment horizontal="center" vertical="center" wrapText="1"/>
    </xf>
    <xf numFmtId="49" fontId="2" fillId="4" borderId="3" xfId="1" applyNumberFormat="1" applyFont="1" applyFill="1" applyBorder="1" applyProtection="1"/>
    <xf numFmtId="49" fontId="2" fillId="0" borderId="11" xfId="1" applyNumberFormat="1" applyFont="1" applyFill="1" applyBorder="1" applyProtection="1">
      <protection locked="0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  <protection locked="0"/>
    </xf>
    <xf numFmtId="49" fontId="12" fillId="0" borderId="0" xfId="0" applyNumberFormat="1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6" borderId="3" xfId="0" applyFont="1" applyFill="1" applyBorder="1" applyAlignment="1" applyProtection="1">
      <alignment horizontal="center" vertical="center" wrapText="1"/>
    </xf>
    <xf numFmtId="0" fontId="2" fillId="6" borderId="4" xfId="0" applyFont="1" applyFill="1" applyBorder="1" applyAlignment="1" applyProtection="1">
      <alignment horizontal="center" vertical="center" wrapText="1"/>
    </xf>
    <xf numFmtId="0" fontId="3" fillId="5" borderId="17" xfId="0" applyFont="1" applyFill="1" applyBorder="1" applyAlignment="1" applyProtection="1">
      <alignment horizontal="right"/>
    </xf>
    <xf numFmtId="0" fontId="3" fillId="5" borderId="16" xfId="0" applyFont="1" applyFill="1" applyBorder="1" applyAlignment="1" applyProtection="1">
      <alignment horizontal="right"/>
    </xf>
    <xf numFmtId="49" fontId="3" fillId="3" borderId="8" xfId="0" applyNumberFormat="1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49" fontId="2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49" fontId="2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1" xfId="0" applyFont="1" applyFill="1" applyBorder="1" applyAlignment="1" applyProtection="1">
      <alignment horizontal="center" vertical="center" wrapText="1"/>
      <protection locked="0"/>
    </xf>
    <xf numFmtId="0" fontId="2" fillId="3" borderId="12" xfId="0" applyFont="1" applyFill="1" applyBorder="1" applyAlignment="1" applyProtection="1">
      <alignment horizontal="center" vertical="center" wrapText="1"/>
      <protection locked="0"/>
    </xf>
    <xf numFmtId="0" fontId="3" fillId="6" borderId="18" xfId="0" applyFont="1" applyFill="1" applyBorder="1" applyAlignment="1" applyProtection="1">
      <alignment horizontal="left" wrapText="1"/>
    </xf>
    <xf numFmtId="0" fontId="3" fillId="6" borderId="3" xfId="0" applyFont="1" applyFill="1" applyBorder="1" applyAlignment="1" applyProtection="1">
      <alignment horizontal="left" wrapText="1"/>
    </xf>
    <xf numFmtId="0" fontId="9" fillId="2" borderId="27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2" fillId="6" borderId="3" xfId="0" applyFont="1" applyFill="1" applyBorder="1" applyAlignment="1" applyProtection="1">
      <alignment horizontal="center"/>
    </xf>
    <xf numFmtId="0" fontId="2" fillId="6" borderId="4" xfId="0" applyFont="1" applyFill="1" applyBorder="1" applyAlignment="1" applyProtection="1">
      <alignment horizontal="center"/>
    </xf>
    <xf numFmtId="49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3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4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</xf>
    <xf numFmtId="49" fontId="12" fillId="0" borderId="25" xfId="0" applyNumberFormat="1" applyFont="1" applyBorder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6" xfId="0" applyFont="1" applyBorder="1" applyAlignment="1" applyProtection="1">
      <alignment horizontal="center"/>
      <protection locked="0"/>
    </xf>
  </cellXfs>
  <cellStyles count="4">
    <cellStyle name="Normál" xfId="0" builtinId="0"/>
    <cellStyle name="Normál 2" xfId="3"/>
    <cellStyle name="Pénznem" xfId="1" builtinId="4"/>
    <cellStyle name="Százalék" xfId="2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0D694"/>
      <color rgb="FFF6E7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47"/>
  <sheetViews>
    <sheetView workbookViewId="0">
      <selection activeCell="D50" sqref="D50"/>
    </sheetView>
  </sheetViews>
  <sheetFormatPr defaultColWidth="9.140625" defaultRowHeight="14.25" x14ac:dyDescent="0.2"/>
  <cols>
    <col min="1" max="1" width="13.85546875" style="1" customWidth="1"/>
    <col min="2" max="16384" width="9.140625" style="1"/>
  </cols>
  <sheetData>
    <row r="3" spans="1:2" ht="15" x14ac:dyDescent="0.25">
      <c r="A3" s="2" t="s">
        <v>16</v>
      </c>
    </row>
    <row r="4" spans="1:2" ht="15" x14ac:dyDescent="0.25">
      <c r="A4" s="2"/>
    </row>
    <row r="5" spans="1:2" x14ac:dyDescent="0.2">
      <c r="A5" s="1" t="s">
        <v>26</v>
      </c>
    </row>
    <row r="6" spans="1:2" x14ac:dyDescent="0.2">
      <c r="A6" s="1" t="s">
        <v>86</v>
      </c>
    </row>
    <row r="8" spans="1:2" ht="15" x14ac:dyDescent="0.25">
      <c r="A8" s="2" t="s">
        <v>15</v>
      </c>
    </row>
    <row r="9" spans="1:2" x14ac:dyDescent="0.2">
      <c r="B9" s="7" t="s">
        <v>27</v>
      </c>
    </row>
    <row r="10" spans="1:2" x14ac:dyDescent="0.2">
      <c r="B10" s="7" t="s">
        <v>11</v>
      </c>
    </row>
    <row r="11" spans="1:2" x14ac:dyDescent="0.2">
      <c r="B11" s="7" t="s">
        <v>36</v>
      </c>
    </row>
    <row r="12" spans="1:2" x14ac:dyDescent="0.2">
      <c r="B12" s="7" t="s">
        <v>88</v>
      </c>
    </row>
    <row r="13" spans="1:2" x14ac:dyDescent="0.2">
      <c r="B13" s="7" t="s">
        <v>37</v>
      </c>
    </row>
    <row r="14" spans="1:2" x14ac:dyDescent="0.2">
      <c r="B14" s="7"/>
    </row>
    <row r="15" spans="1:2" ht="15" x14ac:dyDescent="0.25">
      <c r="A15" s="8" t="s">
        <v>89</v>
      </c>
    </row>
    <row r="17" spans="1:3" ht="15" x14ac:dyDescent="0.25">
      <c r="A17" s="3" t="s">
        <v>17</v>
      </c>
    </row>
    <row r="18" spans="1:3" ht="15" x14ac:dyDescent="0.25">
      <c r="A18" s="2" t="s">
        <v>91</v>
      </c>
    </row>
    <row r="19" spans="1:3" x14ac:dyDescent="0.2">
      <c r="B19" s="1" t="s">
        <v>92</v>
      </c>
    </row>
    <row r="20" spans="1:3" ht="15" x14ac:dyDescent="0.2">
      <c r="B20" s="1" t="s">
        <v>93</v>
      </c>
      <c r="C20" s="4"/>
    </row>
    <row r="21" spans="1:3" x14ac:dyDescent="0.2">
      <c r="C21" s="5" t="s">
        <v>0</v>
      </c>
    </row>
    <row r="22" spans="1:3" x14ac:dyDescent="0.2">
      <c r="C22" s="5" t="s">
        <v>18</v>
      </c>
    </row>
    <row r="23" spans="1:3" x14ac:dyDescent="0.2">
      <c r="C23" s="5" t="s">
        <v>21</v>
      </c>
    </row>
    <row r="24" spans="1:3" x14ac:dyDescent="0.2">
      <c r="C24" s="5" t="s">
        <v>19</v>
      </c>
    </row>
    <row r="25" spans="1:3" x14ac:dyDescent="0.2">
      <c r="C25" s="5" t="s">
        <v>20</v>
      </c>
    </row>
    <row r="26" spans="1:3" x14ac:dyDescent="0.2">
      <c r="B26" s="5"/>
    </row>
    <row r="27" spans="1:3" x14ac:dyDescent="0.2">
      <c r="A27" s="6" t="s">
        <v>94</v>
      </c>
    </row>
    <row r="28" spans="1:3" ht="15" x14ac:dyDescent="0.25">
      <c r="B28" s="2" t="s">
        <v>95</v>
      </c>
    </row>
    <row r="29" spans="1:3" ht="15" x14ac:dyDescent="0.25">
      <c r="B29" s="2" t="s">
        <v>22</v>
      </c>
    </row>
    <row r="30" spans="1:3" x14ac:dyDescent="0.2">
      <c r="B30" s="1" t="s">
        <v>96</v>
      </c>
    </row>
    <row r="32" spans="1:3" x14ac:dyDescent="0.2">
      <c r="A32" s="1" t="s">
        <v>97</v>
      </c>
    </row>
    <row r="34" spans="1:2" x14ac:dyDescent="0.2">
      <c r="A34" s="1" t="s">
        <v>24</v>
      </c>
    </row>
    <row r="36" spans="1:2" x14ac:dyDescent="0.2">
      <c r="A36" s="1" t="s">
        <v>98</v>
      </c>
    </row>
    <row r="38" spans="1:2" x14ac:dyDescent="0.2">
      <c r="A38" s="1" t="s">
        <v>99</v>
      </c>
    </row>
    <row r="40" spans="1:2" x14ac:dyDescent="0.2">
      <c r="A40" s="6" t="s">
        <v>25</v>
      </c>
    </row>
    <row r="41" spans="1:2" x14ac:dyDescent="0.2">
      <c r="B41" s="5" t="s">
        <v>6</v>
      </c>
    </row>
    <row r="42" spans="1:2" x14ac:dyDescent="0.2">
      <c r="B42" s="5" t="s">
        <v>9</v>
      </c>
    </row>
    <row r="43" spans="1:2" x14ac:dyDescent="0.2">
      <c r="B43" s="5" t="s">
        <v>8</v>
      </c>
    </row>
    <row r="44" spans="1:2" ht="15" x14ac:dyDescent="0.25">
      <c r="B44" s="2" t="s">
        <v>23</v>
      </c>
    </row>
    <row r="47" spans="1:2" ht="15" x14ac:dyDescent="0.25">
      <c r="A47" s="2" t="s">
        <v>102</v>
      </c>
    </row>
  </sheetData>
  <sheetProtection algorithmName="SHA-512" hashValue="ovVKizJotQ1AM97J/YjhD2+/oVw574INr07XvtZCqV3Kl22k3iJm8nJfTvGSBr6aiEha9CPYMQapNx7d1V3Tfw==" saltValue="2Df5Mv4Roa9gr9s1GjnymQ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tabSelected="1" zoomScale="60" zoomScaleNormal="60" workbookViewId="0">
      <selection activeCell="A14" sqref="A14:B14"/>
    </sheetView>
  </sheetViews>
  <sheetFormatPr defaultColWidth="8.7109375" defaultRowHeight="14.25" x14ac:dyDescent="0.2"/>
  <cols>
    <col min="1" max="1" width="8.5703125" style="24" customWidth="1"/>
    <col min="2" max="2" width="77.42578125" style="49" bestFit="1" customWidth="1"/>
    <col min="3" max="4" width="30.85546875" style="24" customWidth="1"/>
    <col min="5" max="5" width="19.85546875" style="24" bestFit="1" customWidth="1"/>
    <col min="6" max="6" width="24.85546875" style="24" customWidth="1"/>
    <col min="7" max="7" width="21" style="24" bestFit="1" customWidth="1"/>
    <col min="8" max="8" width="26.28515625" style="65" customWidth="1"/>
    <col min="9" max="9" width="26.28515625" style="65" bestFit="1" customWidth="1"/>
    <col min="10" max="11" width="23" style="65" customWidth="1"/>
    <col min="12" max="12" width="69.28515625" style="78" customWidth="1"/>
    <col min="13" max="13" width="50.7109375" style="58" customWidth="1"/>
    <col min="14" max="14" width="43.42578125" style="58" bestFit="1" customWidth="1"/>
    <col min="15" max="15" width="34.140625" style="24" bestFit="1" customWidth="1"/>
    <col min="16" max="16" width="24.28515625" style="24" customWidth="1"/>
    <col min="17" max="16384" width="8.7109375" style="24"/>
  </cols>
  <sheetData>
    <row r="1" spans="1:15" s="10" customFormat="1" ht="15.75" thickBot="1" x14ac:dyDescent="0.3">
      <c r="B1" s="11"/>
      <c r="H1" s="12"/>
      <c r="I1" s="12"/>
      <c r="J1" s="12"/>
      <c r="K1" s="12"/>
      <c r="L1" s="73"/>
      <c r="M1" s="13"/>
      <c r="N1" s="13"/>
    </row>
    <row r="2" spans="1:15" s="10" customFormat="1" ht="15" x14ac:dyDescent="0.25">
      <c r="B2" s="14" t="s">
        <v>31</v>
      </c>
      <c r="C2" s="94" t="s">
        <v>32</v>
      </c>
      <c r="D2" s="94"/>
      <c r="E2" s="95"/>
      <c r="F2" s="95"/>
      <c r="G2" s="95"/>
      <c r="H2" s="96"/>
      <c r="I2" s="12"/>
      <c r="J2" s="12"/>
      <c r="K2" s="12"/>
      <c r="L2" s="73"/>
      <c r="M2" s="13"/>
      <c r="N2" s="13"/>
    </row>
    <row r="3" spans="1:15" s="10" customFormat="1" ht="15" x14ac:dyDescent="0.25">
      <c r="B3" s="15" t="s">
        <v>11</v>
      </c>
      <c r="C3" s="97" t="s">
        <v>108</v>
      </c>
      <c r="D3" s="97"/>
      <c r="E3" s="98"/>
      <c r="F3" s="98"/>
      <c r="G3" s="98"/>
      <c r="H3" s="99"/>
      <c r="I3" s="12"/>
      <c r="J3" s="12"/>
      <c r="K3" s="12"/>
      <c r="L3" s="73"/>
      <c r="M3" s="13"/>
      <c r="N3" s="13"/>
    </row>
    <row r="4" spans="1:15" s="10" customFormat="1" ht="15" x14ac:dyDescent="0.25">
      <c r="B4" s="16" t="s">
        <v>36</v>
      </c>
      <c r="C4" s="109" t="s">
        <v>107</v>
      </c>
      <c r="D4" s="110"/>
      <c r="E4" s="110"/>
      <c r="F4" s="110"/>
      <c r="G4" s="110"/>
      <c r="H4" s="111"/>
      <c r="I4" s="12"/>
      <c r="J4" s="12"/>
      <c r="K4" s="12"/>
      <c r="L4" s="73"/>
      <c r="M4" s="13"/>
      <c r="N4" s="13"/>
    </row>
    <row r="5" spans="1:15" s="10" customFormat="1" ht="15" x14ac:dyDescent="0.25">
      <c r="B5" s="16" t="s">
        <v>87</v>
      </c>
      <c r="C5" s="109" t="s">
        <v>109</v>
      </c>
      <c r="D5" s="110"/>
      <c r="E5" s="110"/>
      <c r="F5" s="110"/>
      <c r="G5" s="110"/>
      <c r="H5" s="111"/>
      <c r="I5" s="12"/>
      <c r="J5" s="12"/>
      <c r="K5" s="12"/>
      <c r="L5" s="73"/>
      <c r="M5" s="13"/>
      <c r="N5" s="13"/>
    </row>
    <row r="6" spans="1:15" s="10" customFormat="1" ht="15.75" thickBot="1" x14ac:dyDescent="0.3">
      <c r="B6" s="17" t="s">
        <v>37</v>
      </c>
      <c r="C6" s="100" t="s">
        <v>110</v>
      </c>
      <c r="D6" s="100"/>
      <c r="E6" s="101"/>
      <c r="F6" s="101"/>
      <c r="G6" s="101"/>
      <c r="H6" s="102"/>
      <c r="I6" s="12"/>
      <c r="J6" s="12"/>
      <c r="K6" s="12"/>
      <c r="L6" s="73"/>
      <c r="M6" s="13"/>
      <c r="N6" s="13"/>
    </row>
    <row r="7" spans="1:15" s="10" customFormat="1" ht="43.5" thickBot="1" x14ac:dyDescent="0.3">
      <c r="B7" s="18" t="s">
        <v>14</v>
      </c>
      <c r="C7" s="19" t="s">
        <v>7</v>
      </c>
      <c r="D7" s="20">
        <v>1</v>
      </c>
      <c r="E7" s="21"/>
      <c r="F7" s="21"/>
      <c r="G7" s="21"/>
      <c r="H7" s="12"/>
      <c r="I7" s="12"/>
      <c r="J7" s="12"/>
      <c r="K7" s="12"/>
      <c r="L7" s="73"/>
      <c r="M7" s="13"/>
      <c r="N7" s="13"/>
    </row>
    <row r="8" spans="1:15" s="10" customFormat="1" ht="15" x14ac:dyDescent="0.25">
      <c r="B8" s="11"/>
      <c r="H8" s="12"/>
      <c r="I8" s="12"/>
      <c r="J8" s="12"/>
      <c r="K8" s="12"/>
      <c r="L8" s="73"/>
      <c r="M8" s="13"/>
      <c r="N8" s="13"/>
    </row>
    <row r="9" spans="1:15" s="10" customFormat="1" ht="15" x14ac:dyDescent="0.25">
      <c r="B9" s="11"/>
      <c r="H9" s="12"/>
      <c r="I9" s="12"/>
      <c r="J9" s="12"/>
      <c r="K9" s="12"/>
      <c r="L9" s="73"/>
      <c r="M9" s="13"/>
      <c r="N9" s="13"/>
    </row>
    <row r="10" spans="1:15" s="10" customFormat="1" ht="15" x14ac:dyDescent="0.25">
      <c r="B10" s="11"/>
      <c r="H10" s="12"/>
      <c r="I10" s="12"/>
      <c r="J10" s="12"/>
      <c r="K10" s="12"/>
      <c r="L10" s="73"/>
      <c r="M10" s="13"/>
      <c r="N10" s="13"/>
    </row>
    <row r="11" spans="1:15" s="10" customFormat="1" ht="15" x14ac:dyDescent="0.25">
      <c r="B11" s="11"/>
      <c r="H11" s="12"/>
      <c r="I11" s="12"/>
      <c r="J11" s="12"/>
      <c r="K11" s="12"/>
      <c r="L11" s="73"/>
      <c r="M11" s="13"/>
      <c r="N11" s="13"/>
    </row>
    <row r="12" spans="1:15" s="10" customFormat="1" ht="15.75" thickBot="1" x14ac:dyDescent="0.3">
      <c r="B12" s="11"/>
      <c r="H12" s="12"/>
      <c r="I12" s="12"/>
      <c r="J12" s="12"/>
      <c r="K12" s="12"/>
      <c r="L12" s="73"/>
      <c r="M12" s="13"/>
      <c r="N12" s="13"/>
    </row>
    <row r="13" spans="1:15" ht="45" x14ac:dyDescent="0.2">
      <c r="A13" s="105" t="s">
        <v>90</v>
      </c>
      <c r="B13" s="106"/>
      <c r="C13" s="22" t="s">
        <v>0</v>
      </c>
      <c r="D13" s="22" t="s">
        <v>1</v>
      </c>
      <c r="E13" s="22" t="s">
        <v>2</v>
      </c>
      <c r="F13" s="22" t="s">
        <v>12</v>
      </c>
      <c r="G13" s="22" t="s">
        <v>13</v>
      </c>
      <c r="H13" s="22" t="s">
        <v>10</v>
      </c>
      <c r="I13" s="22" t="s">
        <v>3</v>
      </c>
      <c r="J13" s="22" t="s">
        <v>4</v>
      </c>
      <c r="K13" s="22" t="s">
        <v>5</v>
      </c>
      <c r="L13" s="79" t="s">
        <v>33</v>
      </c>
      <c r="M13" s="112" t="s">
        <v>100</v>
      </c>
      <c r="N13" s="106"/>
      <c r="O13" s="23" t="s">
        <v>101</v>
      </c>
    </row>
    <row r="14" spans="1:15" ht="15" x14ac:dyDescent="0.25">
      <c r="A14" s="103" t="s">
        <v>39</v>
      </c>
      <c r="B14" s="104"/>
      <c r="C14" s="25"/>
      <c r="D14" s="26"/>
      <c r="E14" s="26">
        <f>E15</f>
        <v>0</v>
      </c>
      <c r="F14" s="26">
        <f t="shared" ref="F14" si="0">F15</f>
        <v>0</v>
      </c>
      <c r="G14" s="26">
        <f>G15</f>
        <v>0</v>
      </c>
      <c r="H14" s="26">
        <f>H15</f>
        <v>0</v>
      </c>
      <c r="I14" s="26">
        <f>I15</f>
        <v>0</v>
      </c>
      <c r="J14" s="27">
        <f t="shared" ref="J14:J33" si="1">$D$7</f>
        <v>1</v>
      </c>
      <c r="K14" s="26">
        <f>K15</f>
        <v>0</v>
      </c>
      <c r="L14" s="80"/>
      <c r="M14" s="107"/>
      <c r="N14" s="107"/>
      <c r="O14" s="108"/>
    </row>
    <row r="15" spans="1:15" ht="15" x14ac:dyDescent="0.2">
      <c r="A15" s="28"/>
      <c r="B15" s="29" t="s">
        <v>40</v>
      </c>
      <c r="C15" s="66"/>
      <c r="D15" s="70"/>
      <c r="E15" s="30">
        <f>D15*C15</f>
        <v>0</v>
      </c>
      <c r="F15" s="70"/>
      <c r="G15" s="30">
        <f t="shared" ref="G15:G57" si="2">E15+F15</f>
        <v>0</v>
      </c>
      <c r="H15" s="70"/>
      <c r="I15" s="30">
        <f>G15-H15</f>
        <v>0</v>
      </c>
      <c r="J15" s="31">
        <f t="shared" si="1"/>
        <v>1</v>
      </c>
      <c r="K15" s="30">
        <f>H15</f>
        <v>0</v>
      </c>
      <c r="L15" s="81"/>
      <c r="M15" s="32" t="s">
        <v>35</v>
      </c>
      <c r="N15" s="32" t="str">
        <f>IF(H15&lt;500001,"Megfelelő","Belső korlát túllépve")</f>
        <v>Megfelelő</v>
      </c>
      <c r="O15" s="33" t="s">
        <v>30</v>
      </c>
    </row>
    <row r="16" spans="1:15" ht="15" x14ac:dyDescent="0.25">
      <c r="A16" s="103" t="s">
        <v>41</v>
      </c>
      <c r="B16" s="104"/>
      <c r="C16" s="25"/>
      <c r="D16" s="26"/>
      <c r="E16" s="26">
        <f>E17+E18</f>
        <v>145000</v>
      </c>
      <c r="F16" s="26">
        <f>SUM(F17:F18)</f>
        <v>39150</v>
      </c>
      <c r="G16" s="26">
        <f>SUM(G17:G18)</f>
        <v>184150</v>
      </c>
      <c r="H16" s="26">
        <f>SUM(H17:H18)</f>
        <v>184150</v>
      </c>
      <c r="I16" s="26">
        <f>SUM(I17:I18)</f>
        <v>0</v>
      </c>
      <c r="J16" s="27">
        <f t="shared" si="1"/>
        <v>1</v>
      </c>
      <c r="K16" s="26">
        <f>SUM(K17:K18)</f>
        <v>184150</v>
      </c>
      <c r="L16" s="80"/>
      <c r="M16" s="90"/>
      <c r="N16" s="90"/>
      <c r="O16" s="91"/>
    </row>
    <row r="17" spans="1:15" ht="28.5" x14ac:dyDescent="0.2">
      <c r="A17" s="28"/>
      <c r="B17" s="29" t="s">
        <v>42</v>
      </c>
      <c r="C17" s="66"/>
      <c r="D17" s="70"/>
      <c r="E17" s="30">
        <f t="shared" ref="E17:E60" si="3">D17*C17</f>
        <v>0</v>
      </c>
      <c r="F17" s="70">
        <v>0</v>
      </c>
      <c r="G17" s="30">
        <f t="shared" si="2"/>
        <v>0</v>
      </c>
      <c r="H17" s="70">
        <f t="shared" ref="H17:H18" si="4">G17</f>
        <v>0</v>
      </c>
      <c r="I17" s="30">
        <f>G17-H17</f>
        <v>0</v>
      </c>
      <c r="J17" s="31">
        <f t="shared" si="1"/>
        <v>1</v>
      </c>
      <c r="K17" s="30">
        <f>H17</f>
        <v>0</v>
      </c>
      <c r="L17" s="86"/>
      <c r="M17" s="32" t="s">
        <v>83</v>
      </c>
      <c r="N17" s="32" t="str">
        <f>IF(H17=0,"",IF(H17&lt;((H62/100)*2.00001),"Megfelelő","Belső korlát túllépve"))</f>
        <v/>
      </c>
      <c r="O17" s="33" t="s">
        <v>30</v>
      </c>
    </row>
    <row r="18" spans="1:15" ht="15" x14ac:dyDescent="0.2">
      <c r="A18" s="28"/>
      <c r="B18" s="29" t="s">
        <v>43</v>
      </c>
      <c r="C18" s="66">
        <v>1</v>
      </c>
      <c r="D18" s="70">
        <v>145000</v>
      </c>
      <c r="E18" s="30">
        <f t="shared" si="3"/>
        <v>145000</v>
      </c>
      <c r="F18" s="70">
        <f>E18*0.27</f>
        <v>39150</v>
      </c>
      <c r="G18" s="30">
        <f t="shared" si="2"/>
        <v>184150</v>
      </c>
      <c r="H18" s="70">
        <f t="shared" si="4"/>
        <v>184150</v>
      </c>
      <c r="I18" s="30">
        <f>G18-H18</f>
        <v>0</v>
      </c>
      <c r="J18" s="31">
        <f t="shared" si="1"/>
        <v>1</v>
      </c>
      <c r="K18" s="30">
        <f>H18</f>
        <v>184150</v>
      </c>
      <c r="L18" s="81" t="s">
        <v>111</v>
      </c>
      <c r="M18" s="32" t="s">
        <v>34</v>
      </c>
      <c r="N18" s="32" t="str">
        <f>IF(H18=0,"",IF(H18&lt;(H19/100)*1.00001,"Megfelelő","Belső korlát túllépve"))</f>
        <v>Megfelelő</v>
      </c>
      <c r="O18" s="33" t="s">
        <v>30</v>
      </c>
    </row>
    <row r="19" spans="1:15" ht="15" x14ac:dyDescent="0.25">
      <c r="A19" s="103" t="s">
        <v>44</v>
      </c>
      <c r="B19" s="104"/>
      <c r="C19" s="25"/>
      <c r="D19" s="26"/>
      <c r="E19" s="26">
        <f>E20+E23+E26+E29+E34+E37</f>
        <v>14515000</v>
      </c>
      <c r="F19" s="26">
        <f>F20+F23+F26+F29+F34+F37</f>
        <v>3919050</v>
      </c>
      <c r="G19" s="26">
        <f>G20+G23+G26+G29+G34+G37</f>
        <v>18434050</v>
      </c>
      <c r="H19" s="26">
        <f>H20+H23+H26+H29+H34+H37</f>
        <v>18434050</v>
      </c>
      <c r="I19" s="26">
        <f>I20+I23+I26+I29+I34+I37</f>
        <v>0</v>
      </c>
      <c r="J19" s="27">
        <f t="shared" si="1"/>
        <v>1</v>
      </c>
      <c r="K19" s="26">
        <f>K20+K23+K26+K29+K34+K37</f>
        <v>18434050</v>
      </c>
      <c r="L19" s="80"/>
      <c r="M19" s="90"/>
      <c r="N19" s="90"/>
      <c r="O19" s="91"/>
    </row>
    <row r="20" spans="1:15" ht="28.5" x14ac:dyDescent="0.2">
      <c r="A20" s="28"/>
      <c r="B20" s="29" t="s">
        <v>45</v>
      </c>
      <c r="C20" s="34"/>
      <c r="D20" s="30"/>
      <c r="E20" s="35">
        <f>E21+E22</f>
        <v>0</v>
      </c>
      <c r="F20" s="30">
        <f t="shared" ref="F20" si="5">SUM(F21:F22)</f>
        <v>0</v>
      </c>
      <c r="G20" s="35">
        <f>G21+G22</f>
        <v>0</v>
      </c>
      <c r="H20" s="30">
        <f>SUM(H21:H22)</f>
        <v>0</v>
      </c>
      <c r="I20" s="35">
        <f>SUM(I21:I22)</f>
        <v>0</v>
      </c>
      <c r="J20" s="36">
        <f t="shared" si="1"/>
        <v>1</v>
      </c>
      <c r="K20" s="35">
        <f>K21+K22</f>
        <v>0</v>
      </c>
      <c r="L20" s="82"/>
      <c r="M20" s="37"/>
      <c r="N20" s="37"/>
      <c r="O20" s="38"/>
    </row>
    <row r="21" spans="1:15" ht="28.5" x14ac:dyDescent="0.2">
      <c r="A21" s="28"/>
      <c r="B21" s="39" t="s">
        <v>46</v>
      </c>
      <c r="C21" s="67"/>
      <c r="D21" s="70"/>
      <c r="E21" s="30">
        <f t="shared" si="3"/>
        <v>0</v>
      </c>
      <c r="F21" s="70"/>
      <c r="G21" s="30">
        <f t="shared" si="2"/>
        <v>0</v>
      </c>
      <c r="H21" s="70"/>
      <c r="I21" s="30">
        <f t="shared" ref="I21:I22" si="6">G21-H21</f>
        <v>0</v>
      </c>
      <c r="J21" s="31">
        <f t="shared" si="1"/>
        <v>1</v>
      </c>
      <c r="K21" s="30">
        <f>H21</f>
        <v>0</v>
      </c>
      <c r="L21" s="81"/>
      <c r="M21" s="32"/>
      <c r="N21" s="32"/>
      <c r="O21" s="33" t="s">
        <v>29</v>
      </c>
    </row>
    <row r="22" spans="1:15" ht="28.5" x14ac:dyDescent="0.2">
      <c r="A22" s="28"/>
      <c r="B22" s="39" t="s">
        <v>47</v>
      </c>
      <c r="C22" s="67"/>
      <c r="D22" s="70"/>
      <c r="E22" s="30">
        <f t="shared" si="3"/>
        <v>0</v>
      </c>
      <c r="F22" s="70"/>
      <c r="G22" s="30">
        <f t="shared" si="2"/>
        <v>0</v>
      </c>
      <c r="H22" s="70"/>
      <c r="I22" s="30">
        <f t="shared" si="6"/>
        <v>0</v>
      </c>
      <c r="J22" s="31">
        <f t="shared" si="1"/>
        <v>1</v>
      </c>
      <c r="K22" s="30">
        <f>H22</f>
        <v>0</v>
      </c>
      <c r="L22" s="81"/>
      <c r="M22" s="32"/>
      <c r="N22" s="32"/>
      <c r="O22" s="33" t="s">
        <v>29</v>
      </c>
    </row>
    <row r="23" spans="1:15" x14ac:dyDescent="0.2">
      <c r="A23" s="28"/>
      <c r="B23" s="29" t="s">
        <v>48</v>
      </c>
      <c r="C23" s="34"/>
      <c r="D23" s="30"/>
      <c r="E23" s="35">
        <f>E24+E25</f>
        <v>0</v>
      </c>
      <c r="F23" s="30">
        <f>SUM(F24:F25)</f>
        <v>0</v>
      </c>
      <c r="G23" s="35">
        <f>G24+G25</f>
        <v>0</v>
      </c>
      <c r="H23" s="30">
        <f>SUM(H24:H25)</f>
        <v>0</v>
      </c>
      <c r="I23" s="35">
        <f>SUM(I24:I25)</f>
        <v>0</v>
      </c>
      <c r="J23" s="36">
        <f t="shared" si="1"/>
        <v>1</v>
      </c>
      <c r="K23" s="35">
        <f>K24+K25</f>
        <v>0</v>
      </c>
      <c r="L23" s="82"/>
      <c r="M23" s="37"/>
      <c r="N23" s="37"/>
      <c r="O23" s="38"/>
    </row>
    <row r="24" spans="1:15" ht="28.5" x14ac:dyDescent="0.2">
      <c r="A24" s="28"/>
      <c r="B24" s="39" t="s">
        <v>49</v>
      </c>
      <c r="C24" s="66"/>
      <c r="D24" s="70"/>
      <c r="E24" s="30">
        <f t="shared" si="3"/>
        <v>0</v>
      </c>
      <c r="F24" s="70"/>
      <c r="G24" s="30">
        <f t="shared" si="2"/>
        <v>0</v>
      </c>
      <c r="H24" s="70"/>
      <c r="I24" s="30">
        <f t="shared" ref="I24:I25" si="7">G24-H24</f>
        <v>0</v>
      </c>
      <c r="J24" s="31">
        <f t="shared" si="1"/>
        <v>1</v>
      </c>
      <c r="K24" s="30">
        <f t="shared" ref="K24:K37" si="8">H24</f>
        <v>0</v>
      </c>
      <c r="L24" s="81"/>
      <c r="M24" s="32"/>
      <c r="N24" s="32"/>
      <c r="O24" s="33" t="s">
        <v>29</v>
      </c>
    </row>
    <row r="25" spans="1:15" ht="28.5" x14ac:dyDescent="0.2">
      <c r="A25" s="28"/>
      <c r="B25" s="39" t="s">
        <v>50</v>
      </c>
      <c r="C25" s="66"/>
      <c r="D25" s="70"/>
      <c r="E25" s="30">
        <f t="shared" si="3"/>
        <v>0</v>
      </c>
      <c r="F25" s="70"/>
      <c r="G25" s="30">
        <f t="shared" si="2"/>
        <v>0</v>
      </c>
      <c r="H25" s="70"/>
      <c r="I25" s="30">
        <f t="shared" si="7"/>
        <v>0</v>
      </c>
      <c r="J25" s="31">
        <f t="shared" si="1"/>
        <v>1</v>
      </c>
      <c r="K25" s="30">
        <f t="shared" si="8"/>
        <v>0</v>
      </c>
      <c r="L25" s="81"/>
      <c r="M25" s="32"/>
      <c r="N25" s="32"/>
      <c r="O25" s="33" t="s">
        <v>29</v>
      </c>
    </row>
    <row r="26" spans="1:15" x14ac:dyDescent="0.2">
      <c r="A26" s="28"/>
      <c r="B26" s="29" t="s">
        <v>51</v>
      </c>
      <c r="C26" s="34"/>
      <c r="D26" s="30"/>
      <c r="E26" s="35">
        <f>E27+E28</f>
        <v>1150000</v>
      </c>
      <c r="F26" s="30">
        <f>SUM(F27:F28)</f>
        <v>310500</v>
      </c>
      <c r="G26" s="35">
        <f>G27+G28</f>
        <v>1460500</v>
      </c>
      <c r="H26" s="30">
        <f>SUM(H27:H28)</f>
        <v>1460500</v>
      </c>
      <c r="I26" s="35">
        <f>SUM(I27:I28)</f>
        <v>0</v>
      </c>
      <c r="J26" s="36">
        <f t="shared" si="1"/>
        <v>1</v>
      </c>
      <c r="K26" s="35">
        <f>K27+K28</f>
        <v>1460500</v>
      </c>
      <c r="L26" s="82"/>
      <c r="M26" s="37"/>
      <c r="N26" s="37"/>
      <c r="O26" s="38"/>
    </row>
    <row r="27" spans="1:15" ht="28.5" x14ac:dyDescent="0.2">
      <c r="A27" s="28"/>
      <c r="B27" s="39" t="s">
        <v>52</v>
      </c>
      <c r="C27" s="66"/>
      <c r="D27" s="70"/>
      <c r="E27" s="30">
        <f>D27*C27</f>
        <v>0</v>
      </c>
      <c r="F27" s="70"/>
      <c r="G27" s="30">
        <f t="shared" si="2"/>
        <v>0</v>
      </c>
      <c r="H27" s="70"/>
      <c r="I27" s="30">
        <f t="shared" ref="I27:I28" si="9">G27-H27</f>
        <v>0</v>
      </c>
      <c r="J27" s="31">
        <f t="shared" si="1"/>
        <v>1</v>
      </c>
      <c r="K27" s="30">
        <f t="shared" si="8"/>
        <v>0</v>
      </c>
      <c r="L27" s="81"/>
      <c r="M27" s="32"/>
      <c r="N27" s="32"/>
      <c r="O27" s="33" t="s">
        <v>29</v>
      </c>
    </row>
    <row r="28" spans="1:15" ht="28.5" x14ac:dyDescent="0.2">
      <c r="A28" s="28"/>
      <c r="B28" s="39" t="s">
        <v>53</v>
      </c>
      <c r="C28" s="66">
        <v>1</v>
      </c>
      <c r="D28" s="70">
        <v>1150000</v>
      </c>
      <c r="E28" s="30">
        <f t="shared" si="3"/>
        <v>1150000</v>
      </c>
      <c r="F28" s="70">
        <f>E28*0.27</f>
        <v>310500</v>
      </c>
      <c r="G28" s="30">
        <f t="shared" si="2"/>
        <v>1460500</v>
      </c>
      <c r="H28" s="70">
        <f>G28</f>
        <v>1460500</v>
      </c>
      <c r="I28" s="30">
        <f t="shared" si="9"/>
        <v>0</v>
      </c>
      <c r="J28" s="31">
        <f t="shared" si="1"/>
        <v>1</v>
      </c>
      <c r="K28" s="30">
        <f t="shared" si="8"/>
        <v>1460500</v>
      </c>
      <c r="L28" s="81" t="s">
        <v>112</v>
      </c>
      <c r="M28" s="32"/>
      <c r="N28" s="32"/>
      <c r="O28" s="33" t="s">
        <v>29</v>
      </c>
    </row>
    <row r="29" spans="1:15" x14ac:dyDescent="0.2">
      <c r="A29" s="28"/>
      <c r="B29" s="29" t="s">
        <v>54</v>
      </c>
      <c r="C29" s="34"/>
      <c r="D29" s="30"/>
      <c r="E29" s="35">
        <f>E30+E31+E32+E33</f>
        <v>10340000</v>
      </c>
      <c r="F29" s="30">
        <f>SUM(F30:F33)</f>
        <v>2791800</v>
      </c>
      <c r="G29" s="35">
        <f>SUM(G30:G33)</f>
        <v>13131800</v>
      </c>
      <c r="H29" s="30">
        <f>SUM(H30:H33)</f>
        <v>13131800</v>
      </c>
      <c r="I29" s="35">
        <f t="shared" ref="I29" si="10">SUM(I30:I33)</f>
        <v>0</v>
      </c>
      <c r="J29" s="36">
        <f t="shared" si="1"/>
        <v>1</v>
      </c>
      <c r="K29" s="35">
        <f>SUM(K30:K33)</f>
        <v>13131800</v>
      </c>
      <c r="L29" s="83"/>
      <c r="M29" s="37"/>
      <c r="N29" s="37"/>
      <c r="O29" s="38"/>
    </row>
    <row r="30" spans="1:15" ht="28.5" x14ac:dyDescent="0.2">
      <c r="A30" s="28"/>
      <c r="B30" s="39" t="s">
        <v>55</v>
      </c>
      <c r="C30" s="66">
        <v>1</v>
      </c>
      <c r="D30" s="70">
        <v>6360000</v>
      </c>
      <c r="E30" s="30">
        <f t="shared" si="3"/>
        <v>6360000</v>
      </c>
      <c r="F30" s="70">
        <f t="shared" ref="F30:F32" si="11">E30*0.27</f>
        <v>1717200</v>
      </c>
      <c r="G30" s="30">
        <f t="shared" si="2"/>
        <v>8077200</v>
      </c>
      <c r="H30" s="70">
        <f t="shared" ref="H30:H32" si="12">G30</f>
        <v>8077200</v>
      </c>
      <c r="I30" s="30">
        <f t="shared" ref="I30:I33" si="13">G30-H30</f>
        <v>0</v>
      </c>
      <c r="J30" s="31">
        <f t="shared" si="1"/>
        <v>1</v>
      </c>
      <c r="K30" s="30">
        <f t="shared" si="8"/>
        <v>8077200</v>
      </c>
      <c r="L30" s="86" t="s">
        <v>113</v>
      </c>
      <c r="M30" s="32"/>
      <c r="N30" s="32"/>
      <c r="O30" s="33" t="s">
        <v>29</v>
      </c>
    </row>
    <row r="31" spans="1:15" ht="42.75" x14ac:dyDescent="0.2">
      <c r="A31" s="28"/>
      <c r="B31" s="39" t="s">
        <v>56</v>
      </c>
      <c r="C31" s="66">
        <v>1</v>
      </c>
      <c r="D31" s="70">
        <v>3200000</v>
      </c>
      <c r="E31" s="30">
        <f t="shared" si="3"/>
        <v>3200000</v>
      </c>
      <c r="F31" s="70">
        <f t="shared" si="11"/>
        <v>864000</v>
      </c>
      <c r="G31" s="30">
        <f t="shared" si="2"/>
        <v>4064000</v>
      </c>
      <c r="H31" s="70">
        <f t="shared" si="12"/>
        <v>4064000</v>
      </c>
      <c r="I31" s="30">
        <f t="shared" si="13"/>
        <v>0</v>
      </c>
      <c r="J31" s="31">
        <f t="shared" si="1"/>
        <v>1</v>
      </c>
      <c r="K31" s="30">
        <f t="shared" si="8"/>
        <v>4064000</v>
      </c>
      <c r="L31" s="86" t="s">
        <v>114</v>
      </c>
      <c r="M31" s="32"/>
      <c r="N31" s="32"/>
      <c r="O31" s="33" t="s">
        <v>29</v>
      </c>
    </row>
    <row r="32" spans="1:15" ht="42.75" x14ac:dyDescent="0.2">
      <c r="A32" s="28"/>
      <c r="B32" s="39" t="s">
        <v>57</v>
      </c>
      <c r="C32" s="66">
        <v>1</v>
      </c>
      <c r="D32" s="70">
        <v>780000</v>
      </c>
      <c r="E32" s="30">
        <f t="shared" si="3"/>
        <v>780000</v>
      </c>
      <c r="F32" s="70">
        <f t="shared" si="11"/>
        <v>210600</v>
      </c>
      <c r="G32" s="30">
        <f t="shared" si="2"/>
        <v>990600</v>
      </c>
      <c r="H32" s="70">
        <f t="shared" si="12"/>
        <v>990600</v>
      </c>
      <c r="I32" s="30">
        <f t="shared" si="13"/>
        <v>0</v>
      </c>
      <c r="J32" s="31">
        <f t="shared" si="1"/>
        <v>1</v>
      </c>
      <c r="K32" s="30">
        <f t="shared" si="8"/>
        <v>990600</v>
      </c>
      <c r="L32" s="86" t="s">
        <v>115</v>
      </c>
      <c r="M32" s="32"/>
      <c r="N32" s="32"/>
      <c r="O32" s="33" t="s">
        <v>29</v>
      </c>
    </row>
    <row r="33" spans="1:15" ht="28.5" x14ac:dyDescent="0.2">
      <c r="A33" s="28"/>
      <c r="B33" s="39" t="s">
        <v>58</v>
      </c>
      <c r="C33" s="66"/>
      <c r="D33" s="70"/>
      <c r="E33" s="30">
        <f t="shared" si="3"/>
        <v>0</v>
      </c>
      <c r="F33" s="70"/>
      <c r="G33" s="30">
        <f t="shared" si="2"/>
        <v>0</v>
      </c>
      <c r="H33" s="70"/>
      <c r="I33" s="30">
        <f t="shared" si="13"/>
        <v>0</v>
      </c>
      <c r="J33" s="31">
        <f t="shared" si="1"/>
        <v>1</v>
      </c>
      <c r="K33" s="30">
        <f t="shared" si="8"/>
        <v>0</v>
      </c>
      <c r="L33" s="81"/>
      <c r="M33" s="32"/>
      <c r="N33" s="32"/>
      <c r="O33" s="33" t="s">
        <v>29</v>
      </c>
    </row>
    <row r="34" spans="1:15" x14ac:dyDescent="0.2">
      <c r="A34" s="28"/>
      <c r="B34" s="29" t="s">
        <v>59</v>
      </c>
      <c r="C34" s="34"/>
      <c r="D34" s="30"/>
      <c r="E34" s="35">
        <f>E35+E36</f>
        <v>3025000</v>
      </c>
      <c r="F34" s="30">
        <f>SUM(F35:F36)</f>
        <v>816750</v>
      </c>
      <c r="G34" s="35">
        <f>SUM(G35:G36)</f>
        <v>3841750</v>
      </c>
      <c r="H34" s="30">
        <f>SUM(H35:H36)</f>
        <v>3841750</v>
      </c>
      <c r="I34" s="35">
        <f>SUM(I35:I36)</f>
        <v>0</v>
      </c>
      <c r="J34" s="36">
        <v>1</v>
      </c>
      <c r="K34" s="35">
        <f>H34</f>
        <v>3841750</v>
      </c>
      <c r="L34" s="83"/>
      <c r="M34" s="37"/>
      <c r="N34" s="37"/>
      <c r="O34" s="38"/>
    </row>
    <row r="35" spans="1:15" ht="28.5" x14ac:dyDescent="0.2">
      <c r="A35" s="28"/>
      <c r="B35" s="39" t="s">
        <v>60</v>
      </c>
      <c r="C35" s="66"/>
      <c r="D35" s="70"/>
      <c r="E35" s="30">
        <f t="shared" si="3"/>
        <v>0</v>
      </c>
      <c r="F35" s="70"/>
      <c r="G35" s="30">
        <f t="shared" si="2"/>
        <v>0</v>
      </c>
      <c r="H35" s="70"/>
      <c r="I35" s="30">
        <f t="shared" ref="I35:I37" si="14">G35-H35</f>
        <v>0</v>
      </c>
      <c r="J35" s="31">
        <f>$D$7</f>
        <v>1</v>
      </c>
      <c r="K35" s="30">
        <f t="shared" si="8"/>
        <v>0</v>
      </c>
      <c r="L35" s="81"/>
      <c r="M35" s="32"/>
      <c r="N35" s="32"/>
      <c r="O35" s="33" t="s">
        <v>29</v>
      </c>
    </row>
    <row r="36" spans="1:15" ht="28.5" x14ac:dyDescent="0.2">
      <c r="A36" s="28"/>
      <c r="B36" s="39" t="s">
        <v>61</v>
      </c>
      <c r="C36" s="66">
        <v>2</v>
      </c>
      <c r="D36" s="70">
        <f>3025000/2</f>
        <v>1512500</v>
      </c>
      <c r="E36" s="30">
        <f t="shared" si="3"/>
        <v>3025000</v>
      </c>
      <c r="F36" s="70">
        <f>E36*0.27</f>
        <v>816750</v>
      </c>
      <c r="G36" s="30">
        <f t="shared" si="2"/>
        <v>3841750</v>
      </c>
      <c r="H36" s="70">
        <f t="shared" ref="H36" si="15">G36</f>
        <v>3841750</v>
      </c>
      <c r="I36" s="30">
        <f>G36-H36</f>
        <v>0</v>
      </c>
      <c r="J36" s="31">
        <f>$D$7</f>
        <v>1</v>
      </c>
      <c r="K36" s="30">
        <f t="shared" si="8"/>
        <v>3841750</v>
      </c>
      <c r="L36" s="86" t="s">
        <v>116</v>
      </c>
      <c r="M36" s="32"/>
      <c r="N36" s="32"/>
      <c r="O36" s="33" t="s">
        <v>29</v>
      </c>
    </row>
    <row r="37" spans="1:15" ht="15" x14ac:dyDescent="0.2">
      <c r="A37" s="28"/>
      <c r="B37" s="29" t="s">
        <v>62</v>
      </c>
      <c r="C37" s="68"/>
      <c r="D37" s="70"/>
      <c r="E37" s="30">
        <f t="shared" si="3"/>
        <v>0</v>
      </c>
      <c r="F37" s="70"/>
      <c r="G37" s="30">
        <f t="shared" si="2"/>
        <v>0</v>
      </c>
      <c r="H37" s="70"/>
      <c r="I37" s="30">
        <f t="shared" si="14"/>
        <v>0</v>
      </c>
      <c r="J37" s="31">
        <v>1</v>
      </c>
      <c r="K37" s="30">
        <f t="shared" si="8"/>
        <v>0</v>
      </c>
      <c r="L37" s="81"/>
      <c r="M37" s="40"/>
      <c r="N37" s="40"/>
      <c r="O37" s="41" t="s">
        <v>106</v>
      </c>
    </row>
    <row r="38" spans="1:15" ht="15" x14ac:dyDescent="0.25">
      <c r="A38" s="103" t="s">
        <v>63</v>
      </c>
      <c r="B38" s="104"/>
      <c r="C38" s="25"/>
      <c r="D38" s="26"/>
      <c r="E38" s="26">
        <f>E39+E41+E43+E46+E45+E49+E54+E55+E56+E57</f>
        <v>8961052</v>
      </c>
      <c r="F38" s="26">
        <f t="shared" ref="F38:K38" si="16">F39+F41+F43+F46+F45+F49+F54+F55+F56+F57</f>
        <v>2419484.04</v>
      </c>
      <c r="G38" s="26">
        <f>G39+G41+G43+G46+G45+G49+G54+G55+G56+G57</f>
        <v>11380536.039999999</v>
      </c>
      <c r="H38" s="26">
        <f t="shared" si="16"/>
        <v>11380536.039999999</v>
      </c>
      <c r="I38" s="26">
        <f t="shared" si="16"/>
        <v>0</v>
      </c>
      <c r="J38" s="27">
        <f t="shared" ref="J38:J60" si="17">$D$7</f>
        <v>1</v>
      </c>
      <c r="K38" s="26">
        <f t="shared" si="16"/>
        <v>11380536.039999999</v>
      </c>
      <c r="L38" s="80"/>
      <c r="M38" s="90"/>
      <c r="N38" s="90"/>
      <c r="O38" s="91"/>
    </row>
    <row r="39" spans="1:15" ht="28.5" x14ac:dyDescent="0.2">
      <c r="A39" s="28"/>
      <c r="B39" s="29" t="s">
        <v>64</v>
      </c>
      <c r="C39" s="34"/>
      <c r="D39" s="30"/>
      <c r="E39" s="35">
        <f>E40</f>
        <v>0</v>
      </c>
      <c r="F39" s="30">
        <f>F40</f>
        <v>0</v>
      </c>
      <c r="G39" s="35">
        <f>G40</f>
        <v>0</v>
      </c>
      <c r="H39" s="30">
        <f>H40</f>
        <v>0</v>
      </c>
      <c r="I39" s="35">
        <f>I40</f>
        <v>0</v>
      </c>
      <c r="J39" s="36">
        <f t="shared" si="17"/>
        <v>1</v>
      </c>
      <c r="K39" s="35">
        <f>K40</f>
        <v>0</v>
      </c>
      <c r="L39" s="83"/>
      <c r="M39" s="37"/>
      <c r="N39" s="37"/>
      <c r="O39" s="38"/>
    </row>
    <row r="40" spans="1:15" ht="28.5" x14ac:dyDescent="0.2">
      <c r="A40" s="28"/>
      <c r="B40" s="42" t="s">
        <v>103</v>
      </c>
      <c r="C40" s="68"/>
      <c r="D40" s="70"/>
      <c r="E40" s="30">
        <f>C40*D40</f>
        <v>0</v>
      </c>
      <c r="F40" s="70"/>
      <c r="G40" s="30">
        <f>F40+E40</f>
        <v>0</v>
      </c>
      <c r="H40" s="70"/>
      <c r="I40" s="30">
        <f>G40-H40</f>
        <v>0</v>
      </c>
      <c r="J40" s="31">
        <f t="shared" si="17"/>
        <v>1</v>
      </c>
      <c r="K40" s="30">
        <f>H40</f>
        <v>0</v>
      </c>
      <c r="L40" s="81"/>
      <c r="M40" s="40"/>
      <c r="N40" s="40"/>
      <c r="O40" s="41" t="s">
        <v>29</v>
      </c>
    </row>
    <row r="41" spans="1:15" x14ac:dyDescent="0.2">
      <c r="A41" s="28"/>
      <c r="B41" s="29" t="s">
        <v>104</v>
      </c>
      <c r="C41" s="34"/>
      <c r="D41" s="30"/>
      <c r="E41" s="35">
        <f>E42</f>
        <v>0</v>
      </c>
      <c r="F41" s="30">
        <f t="shared" ref="F41" si="18">F42</f>
        <v>0</v>
      </c>
      <c r="G41" s="35">
        <f>E41+F41</f>
        <v>0</v>
      </c>
      <c r="H41" s="35">
        <f>F41+G41</f>
        <v>0</v>
      </c>
      <c r="I41" s="35">
        <f>I42</f>
        <v>0</v>
      </c>
      <c r="J41" s="36">
        <f t="shared" si="17"/>
        <v>1</v>
      </c>
      <c r="K41" s="35">
        <f>K42</f>
        <v>0</v>
      </c>
      <c r="L41" s="83"/>
      <c r="M41" s="37"/>
      <c r="N41" s="37"/>
      <c r="O41" s="38"/>
    </row>
    <row r="42" spans="1:15" ht="28.5" x14ac:dyDescent="0.2">
      <c r="A42" s="28"/>
      <c r="B42" s="39" t="s">
        <v>105</v>
      </c>
      <c r="C42" s="66"/>
      <c r="D42" s="70"/>
      <c r="E42" s="30">
        <f t="shared" si="3"/>
        <v>0</v>
      </c>
      <c r="F42" s="70"/>
      <c r="G42" s="30">
        <f t="shared" si="2"/>
        <v>0</v>
      </c>
      <c r="H42" s="70"/>
      <c r="I42" s="30">
        <f>G42-H42</f>
        <v>0</v>
      </c>
      <c r="J42" s="31">
        <f t="shared" si="17"/>
        <v>1</v>
      </c>
      <c r="K42" s="30">
        <f>H42</f>
        <v>0</v>
      </c>
      <c r="L42" s="81"/>
      <c r="M42" s="32"/>
      <c r="N42" s="32"/>
      <c r="O42" s="33" t="s">
        <v>29</v>
      </c>
    </row>
    <row r="43" spans="1:15" x14ac:dyDescent="0.2">
      <c r="A43" s="28"/>
      <c r="B43" s="29" t="s">
        <v>65</v>
      </c>
      <c r="C43" s="34"/>
      <c r="D43" s="30"/>
      <c r="E43" s="35">
        <f>E44</f>
        <v>0</v>
      </c>
      <c r="F43" s="35">
        <f t="shared" ref="F43:H43" si="19">F44</f>
        <v>0</v>
      </c>
      <c r="G43" s="35">
        <f t="shared" si="19"/>
        <v>0</v>
      </c>
      <c r="H43" s="35">
        <f t="shared" si="19"/>
        <v>0</v>
      </c>
      <c r="I43" s="35">
        <f>I44</f>
        <v>0</v>
      </c>
      <c r="J43" s="36">
        <f t="shared" si="17"/>
        <v>1</v>
      </c>
      <c r="K43" s="35">
        <f>K44</f>
        <v>0</v>
      </c>
      <c r="L43" s="83"/>
      <c r="M43" s="37"/>
      <c r="N43" s="37"/>
      <c r="O43" s="38"/>
    </row>
    <row r="44" spans="1:15" ht="28.5" x14ac:dyDescent="0.2">
      <c r="A44" s="28"/>
      <c r="B44" s="39" t="s">
        <v>66</v>
      </c>
      <c r="C44" s="66"/>
      <c r="D44" s="70"/>
      <c r="E44" s="30">
        <f t="shared" si="3"/>
        <v>0</v>
      </c>
      <c r="F44" s="70"/>
      <c r="G44" s="30">
        <f t="shared" si="2"/>
        <v>0</v>
      </c>
      <c r="H44" s="70"/>
      <c r="I44" s="30">
        <f t="shared" ref="I44:I48" si="20">G44-H44</f>
        <v>0</v>
      </c>
      <c r="J44" s="31">
        <f t="shared" si="17"/>
        <v>1</v>
      </c>
      <c r="K44" s="30">
        <f t="shared" ref="K44:K57" si="21">H44</f>
        <v>0</v>
      </c>
      <c r="L44" s="81"/>
      <c r="M44" s="32"/>
      <c r="N44" s="32"/>
      <c r="O44" s="33" t="s">
        <v>29</v>
      </c>
    </row>
    <row r="45" spans="1:15" ht="28.5" x14ac:dyDescent="0.2">
      <c r="A45" s="28"/>
      <c r="B45" s="29" t="s">
        <v>67</v>
      </c>
      <c r="C45" s="66">
        <v>1</v>
      </c>
      <c r="D45" s="70">
        <v>4379950</v>
      </c>
      <c r="E45" s="30">
        <f>D45*C45</f>
        <v>4379950</v>
      </c>
      <c r="F45" s="70">
        <f>E45*0.27</f>
        <v>1182586.5</v>
      </c>
      <c r="G45" s="30">
        <f>E45+F45</f>
        <v>5562536.5</v>
      </c>
      <c r="H45" s="70">
        <f>G45</f>
        <v>5562536.5</v>
      </c>
      <c r="I45" s="30">
        <f>G45-H45</f>
        <v>0</v>
      </c>
      <c r="J45" s="31">
        <f t="shared" si="17"/>
        <v>1</v>
      </c>
      <c r="K45" s="30">
        <f t="shared" si="21"/>
        <v>5562536.5</v>
      </c>
      <c r="L45" s="86" t="s">
        <v>117</v>
      </c>
      <c r="M45" s="32"/>
      <c r="N45" s="32"/>
      <c r="O45" s="33" t="s">
        <v>29</v>
      </c>
    </row>
    <row r="46" spans="1:15" ht="28.5" x14ac:dyDescent="0.2">
      <c r="A46" s="28"/>
      <c r="B46" s="29" t="s">
        <v>68</v>
      </c>
      <c r="C46" s="34"/>
      <c r="D46" s="34"/>
      <c r="E46" s="35">
        <f>E47+E48</f>
        <v>0</v>
      </c>
      <c r="F46" s="30">
        <f>SUM(F47:F48)</f>
        <v>0</v>
      </c>
      <c r="G46" s="35">
        <f>SUM(G47:G48)</f>
        <v>0</v>
      </c>
      <c r="H46" s="30">
        <f t="shared" ref="H46:I46" si="22">SUM(H47:H48)</f>
        <v>0</v>
      </c>
      <c r="I46" s="35">
        <f t="shared" si="22"/>
        <v>0</v>
      </c>
      <c r="J46" s="36">
        <f t="shared" si="17"/>
        <v>1</v>
      </c>
      <c r="K46" s="35">
        <f>SUM(K47:K48)</f>
        <v>0</v>
      </c>
      <c r="L46" s="83"/>
      <c r="M46" s="37"/>
      <c r="N46" s="37"/>
      <c r="O46" s="38"/>
    </row>
    <row r="47" spans="1:15" ht="28.5" x14ac:dyDescent="0.2">
      <c r="A47" s="28"/>
      <c r="B47" s="39" t="s">
        <v>69</v>
      </c>
      <c r="C47" s="66"/>
      <c r="D47" s="70"/>
      <c r="E47" s="30">
        <f t="shared" si="3"/>
        <v>0</v>
      </c>
      <c r="F47" s="70"/>
      <c r="G47" s="30">
        <f t="shared" si="2"/>
        <v>0</v>
      </c>
      <c r="H47" s="70"/>
      <c r="I47" s="30">
        <f t="shared" si="20"/>
        <v>0</v>
      </c>
      <c r="J47" s="31">
        <f t="shared" si="17"/>
        <v>1</v>
      </c>
      <c r="K47" s="30">
        <f t="shared" si="21"/>
        <v>0</v>
      </c>
      <c r="L47" s="81"/>
      <c r="M47" s="32"/>
      <c r="N47" s="32"/>
      <c r="O47" s="33" t="s">
        <v>29</v>
      </c>
    </row>
    <row r="48" spans="1:15" ht="28.5" x14ac:dyDescent="0.2">
      <c r="A48" s="28"/>
      <c r="B48" s="39" t="s">
        <v>70</v>
      </c>
      <c r="C48" s="66"/>
      <c r="D48" s="70"/>
      <c r="E48" s="30">
        <f t="shared" si="3"/>
        <v>0</v>
      </c>
      <c r="F48" s="70"/>
      <c r="G48" s="30">
        <f t="shared" si="2"/>
        <v>0</v>
      </c>
      <c r="H48" s="70"/>
      <c r="I48" s="30">
        <f t="shared" si="20"/>
        <v>0</v>
      </c>
      <c r="J48" s="31">
        <f t="shared" si="17"/>
        <v>1</v>
      </c>
      <c r="K48" s="30">
        <f t="shared" si="21"/>
        <v>0</v>
      </c>
      <c r="L48" s="81"/>
      <c r="M48" s="32"/>
      <c r="N48" s="32"/>
      <c r="O48" s="33" t="s">
        <v>29</v>
      </c>
    </row>
    <row r="49" spans="1:15" ht="42.75" x14ac:dyDescent="0.2">
      <c r="A49" s="28"/>
      <c r="B49" s="29" t="s">
        <v>71</v>
      </c>
      <c r="C49" s="34"/>
      <c r="D49" s="30"/>
      <c r="E49" s="35">
        <f>E50+E51+E52+E53</f>
        <v>1181102</v>
      </c>
      <c r="F49" s="35">
        <f t="shared" ref="F49:K49" si="23">F50+F51+F52+F53</f>
        <v>318897.54000000004</v>
      </c>
      <c r="G49" s="35">
        <f t="shared" si="23"/>
        <v>1499999.54</v>
      </c>
      <c r="H49" s="35">
        <f t="shared" si="23"/>
        <v>1499999.54</v>
      </c>
      <c r="I49" s="35">
        <f t="shared" si="23"/>
        <v>0</v>
      </c>
      <c r="J49" s="36">
        <f t="shared" si="17"/>
        <v>1</v>
      </c>
      <c r="K49" s="35">
        <f t="shared" si="23"/>
        <v>1499999.54</v>
      </c>
      <c r="L49" s="83"/>
      <c r="M49" s="37" t="s">
        <v>84</v>
      </c>
      <c r="N49" s="37" t="str">
        <f>IF((H49+H59)&gt;(H62/100)*4.99999,"Megfelelő","Belső korlát nem éri el az 5%-ot")</f>
        <v>Megfelelő</v>
      </c>
      <c r="O49" s="38"/>
    </row>
    <row r="50" spans="1:15" ht="28.5" x14ac:dyDescent="0.2">
      <c r="A50" s="28"/>
      <c r="B50" s="43" t="s">
        <v>72</v>
      </c>
      <c r="C50" s="66">
        <v>1</v>
      </c>
      <c r="D50" s="70">
        <v>1181102</v>
      </c>
      <c r="E50" s="30">
        <f t="shared" si="3"/>
        <v>1181102</v>
      </c>
      <c r="F50" s="70">
        <f t="shared" ref="F50:F51" si="24">E50*0.27</f>
        <v>318897.54000000004</v>
      </c>
      <c r="G50" s="30">
        <f t="shared" si="2"/>
        <v>1499999.54</v>
      </c>
      <c r="H50" s="70">
        <f t="shared" ref="H50:H51" si="25">G50</f>
        <v>1499999.54</v>
      </c>
      <c r="I50" s="30">
        <f>G50-H50</f>
        <v>0</v>
      </c>
      <c r="J50" s="31">
        <f t="shared" si="17"/>
        <v>1</v>
      </c>
      <c r="K50" s="30">
        <f t="shared" si="21"/>
        <v>1499999.54</v>
      </c>
      <c r="L50" s="86" t="s">
        <v>118</v>
      </c>
      <c r="M50" s="32"/>
      <c r="N50" s="32"/>
      <c r="O50" s="33" t="s">
        <v>29</v>
      </c>
    </row>
    <row r="51" spans="1:15" ht="28.5" x14ac:dyDescent="0.2">
      <c r="A51" s="28"/>
      <c r="B51" s="43" t="s">
        <v>73</v>
      </c>
      <c r="C51" s="66"/>
      <c r="D51" s="70"/>
      <c r="E51" s="30">
        <f t="shared" si="3"/>
        <v>0</v>
      </c>
      <c r="F51" s="70">
        <f t="shared" si="24"/>
        <v>0</v>
      </c>
      <c r="G51" s="30">
        <f t="shared" si="2"/>
        <v>0</v>
      </c>
      <c r="H51" s="70">
        <f t="shared" si="25"/>
        <v>0</v>
      </c>
      <c r="I51" s="30">
        <f t="shared" ref="I51:I57" si="26">G51-H51</f>
        <v>0</v>
      </c>
      <c r="J51" s="31">
        <f t="shared" si="17"/>
        <v>1</v>
      </c>
      <c r="K51" s="30">
        <f t="shared" si="21"/>
        <v>0</v>
      </c>
      <c r="L51" s="86"/>
      <c r="M51" s="32"/>
      <c r="N51" s="32"/>
      <c r="O51" s="33" t="s">
        <v>29</v>
      </c>
    </row>
    <row r="52" spans="1:15" ht="28.5" x14ac:dyDescent="0.2">
      <c r="A52" s="28"/>
      <c r="B52" s="43" t="s">
        <v>74</v>
      </c>
      <c r="C52" s="66"/>
      <c r="D52" s="70"/>
      <c r="E52" s="30">
        <f t="shared" si="3"/>
        <v>0</v>
      </c>
      <c r="F52" s="70"/>
      <c r="G52" s="30">
        <f t="shared" si="2"/>
        <v>0</v>
      </c>
      <c r="H52" s="70"/>
      <c r="I52" s="30">
        <f t="shared" si="26"/>
        <v>0</v>
      </c>
      <c r="J52" s="31">
        <f t="shared" si="17"/>
        <v>1</v>
      </c>
      <c r="K52" s="30">
        <f t="shared" si="21"/>
        <v>0</v>
      </c>
      <c r="L52" s="81"/>
      <c r="M52" s="32"/>
      <c r="N52" s="32"/>
      <c r="O52" s="33" t="s">
        <v>29</v>
      </c>
    </row>
    <row r="53" spans="1:15" ht="28.5" x14ac:dyDescent="0.2">
      <c r="A53" s="28"/>
      <c r="B53" s="43" t="s">
        <v>75</v>
      </c>
      <c r="C53" s="66"/>
      <c r="D53" s="70"/>
      <c r="E53" s="30">
        <f t="shared" si="3"/>
        <v>0</v>
      </c>
      <c r="F53" s="70"/>
      <c r="G53" s="30">
        <f t="shared" si="2"/>
        <v>0</v>
      </c>
      <c r="H53" s="70"/>
      <c r="I53" s="30">
        <f t="shared" si="26"/>
        <v>0</v>
      </c>
      <c r="J53" s="31">
        <f t="shared" si="17"/>
        <v>1</v>
      </c>
      <c r="K53" s="30">
        <f t="shared" si="21"/>
        <v>0</v>
      </c>
      <c r="L53" s="81"/>
      <c r="M53" s="32"/>
      <c r="N53" s="32"/>
      <c r="O53" s="33" t="s">
        <v>29</v>
      </c>
    </row>
    <row r="54" spans="1:15" ht="28.5" x14ac:dyDescent="0.2">
      <c r="A54" s="28"/>
      <c r="B54" s="29" t="s">
        <v>76</v>
      </c>
      <c r="C54" s="66"/>
      <c r="D54" s="70"/>
      <c r="E54" s="30">
        <f t="shared" si="3"/>
        <v>0</v>
      </c>
      <c r="F54" s="70"/>
      <c r="G54" s="30">
        <f t="shared" si="2"/>
        <v>0</v>
      </c>
      <c r="H54" s="70"/>
      <c r="I54" s="30">
        <f t="shared" si="26"/>
        <v>0</v>
      </c>
      <c r="J54" s="31">
        <f t="shared" si="17"/>
        <v>1</v>
      </c>
      <c r="K54" s="30">
        <f>H54</f>
        <v>0</v>
      </c>
      <c r="L54" s="81"/>
      <c r="M54" s="32"/>
      <c r="N54" s="32"/>
      <c r="O54" s="33" t="s">
        <v>29</v>
      </c>
    </row>
    <row r="55" spans="1:15" ht="28.5" x14ac:dyDescent="0.2">
      <c r="A55" s="28"/>
      <c r="B55" s="29" t="s">
        <v>77</v>
      </c>
      <c r="C55" s="66">
        <v>1</v>
      </c>
      <c r="D55" s="70">
        <v>3400000</v>
      </c>
      <c r="E55" s="30">
        <f t="shared" si="3"/>
        <v>3400000</v>
      </c>
      <c r="F55" s="70">
        <f>E55*0.27</f>
        <v>918000.00000000012</v>
      </c>
      <c r="G55" s="30">
        <f t="shared" si="2"/>
        <v>4318000</v>
      </c>
      <c r="H55" s="70">
        <f>G55</f>
        <v>4318000</v>
      </c>
      <c r="I55" s="30">
        <f t="shared" si="26"/>
        <v>0</v>
      </c>
      <c r="J55" s="31">
        <f t="shared" si="17"/>
        <v>1</v>
      </c>
      <c r="K55" s="30">
        <f t="shared" si="21"/>
        <v>4318000</v>
      </c>
      <c r="L55" s="86" t="s">
        <v>119</v>
      </c>
      <c r="M55" s="32"/>
      <c r="N55" s="32"/>
      <c r="O55" s="33" t="s">
        <v>29</v>
      </c>
    </row>
    <row r="56" spans="1:15" ht="15" x14ac:dyDescent="0.2">
      <c r="A56" s="28"/>
      <c r="B56" s="29" t="s">
        <v>78</v>
      </c>
      <c r="C56" s="66"/>
      <c r="D56" s="70"/>
      <c r="E56" s="30">
        <f t="shared" si="3"/>
        <v>0</v>
      </c>
      <c r="F56" s="70"/>
      <c r="G56" s="30">
        <f t="shared" si="2"/>
        <v>0</v>
      </c>
      <c r="H56" s="70"/>
      <c r="I56" s="30">
        <f t="shared" si="26"/>
        <v>0</v>
      </c>
      <c r="J56" s="31">
        <f t="shared" si="17"/>
        <v>1</v>
      </c>
      <c r="K56" s="30">
        <f t="shared" si="21"/>
        <v>0</v>
      </c>
      <c r="L56" s="81"/>
      <c r="M56" s="32"/>
      <c r="N56" s="32"/>
      <c r="O56" s="33" t="s">
        <v>30</v>
      </c>
    </row>
    <row r="57" spans="1:15" ht="15" x14ac:dyDescent="0.2">
      <c r="A57" s="28"/>
      <c r="B57" s="29" t="s">
        <v>79</v>
      </c>
      <c r="C57" s="66"/>
      <c r="D57" s="70"/>
      <c r="E57" s="30">
        <f t="shared" si="3"/>
        <v>0</v>
      </c>
      <c r="F57" s="70"/>
      <c r="G57" s="30">
        <f t="shared" si="2"/>
        <v>0</v>
      </c>
      <c r="H57" s="70"/>
      <c r="I57" s="30">
        <f t="shared" si="26"/>
        <v>0</v>
      </c>
      <c r="J57" s="31">
        <f t="shared" si="17"/>
        <v>1</v>
      </c>
      <c r="K57" s="30">
        <f t="shared" si="21"/>
        <v>0</v>
      </c>
      <c r="L57" s="81"/>
      <c r="M57" s="32"/>
      <c r="N57" s="32"/>
      <c r="O57" s="33" t="s">
        <v>30</v>
      </c>
    </row>
    <row r="58" spans="1:15" ht="15" x14ac:dyDescent="0.25">
      <c r="A58" s="103" t="s">
        <v>80</v>
      </c>
      <c r="B58" s="104"/>
      <c r="C58" s="25"/>
      <c r="D58" s="26"/>
      <c r="E58" s="26">
        <f>E59</f>
        <v>0</v>
      </c>
      <c r="F58" s="26">
        <f t="shared" ref="F58:K58" si="27">F59</f>
        <v>0</v>
      </c>
      <c r="G58" s="26">
        <f t="shared" si="27"/>
        <v>0</v>
      </c>
      <c r="H58" s="26">
        <f t="shared" si="27"/>
        <v>0</v>
      </c>
      <c r="I58" s="26">
        <f t="shared" si="27"/>
        <v>0</v>
      </c>
      <c r="J58" s="27">
        <f t="shared" si="17"/>
        <v>1</v>
      </c>
      <c r="K58" s="26">
        <f t="shared" si="27"/>
        <v>0</v>
      </c>
      <c r="L58" s="80"/>
      <c r="M58" s="90"/>
      <c r="N58" s="90"/>
      <c r="O58" s="91"/>
    </row>
    <row r="59" spans="1:15" ht="42.75" x14ac:dyDescent="0.2">
      <c r="A59" s="28"/>
      <c r="B59" s="29" t="s">
        <v>81</v>
      </c>
      <c r="C59" s="34"/>
      <c r="D59" s="30"/>
      <c r="E59" s="35">
        <f>E60</f>
        <v>0</v>
      </c>
      <c r="F59" s="35">
        <f>F60</f>
        <v>0</v>
      </c>
      <c r="G59" s="35">
        <f t="shared" ref="G59" si="28">G60</f>
        <v>0</v>
      </c>
      <c r="H59" s="35">
        <f>H60</f>
        <v>0</v>
      </c>
      <c r="I59" s="35">
        <f>I60</f>
        <v>0</v>
      </c>
      <c r="J59" s="36">
        <f t="shared" si="17"/>
        <v>1</v>
      </c>
      <c r="K59" s="35">
        <f>K60</f>
        <v>0</v>
      </c>
      <c r="L59" s="83"/>
      <c r="M59" s="37" t="s">
        <v>84</v>
      </c>
      <c r="N59" s="37" t="str">
        <f>IF((H49+H59)&gt;(H62/100)*4.99999,"Megfelelő","Belső korlát nem éri el az 5%-ot")</f>
        <v>Megfelelő</v>
      </c>
      <c r="O59" s="38"/>
    </row>
    <row r="60" spans="1:15" ht="29.25" thickBot="1" x14ac:dyDescent="0.25">
      <c r="A60" s="44"/>
      <c r="B60" s="45" t="s">
        <v>82</v>
      </c>
      <c r="C60" s="69"/>
      <c r="D60" s="72"/>
      <c r="E60" s="46">
        <f t="shared" si="3"/>
        <v>0</v>
      </c>
      <c r="F60" s="72"/>
      <c r="G60" s="46">
        <f>E60+F60</f>
        <v>0</v>
      </c>
      <c r="H60" s="72"/>
      <c r="I60" s="46">
        <f>G60-H60</f>
        <v>0</v>
      </c>
      <c r="J60" s="47">
        <f t="shared" si="17"/>
        <v>1</v>
      </c>
      <c r="K60" s="46">
        <f t="shared" ref="K60" si="29">H60</f>
        <v>0</v>
      </c>
      <c r="L60" s="84"/>
      <c r="M60" s="85"/>
      <c r="N60" s="85"/>
      <c r="O60" s="48" t="s">
        <v>29</v>
      </c>
    </row>
    <row r="61" spans="1:15" ht="15" thickBot="1" x14ac:dyDescent="0.25">
      <c r="C61" s="50"/>
      <c r="H61" s="24"/>
      <c r="I61" s="24"/>
      <c r="J61" s="51"/>
      <c r="K61" s="24"/>
      <c r="L61" s="74"/>
      <c r="M61" s="52"/>
      <c r="N61" s="52"/>
      <c r="O61" s="52"/>
    </row>
    <row r="62" spans="1:15" ht="65.25" customHeight="1" thickBot="1" x14ac:dyDescent="0.3">
      <c r="A62" s="92" t="s">
        <v>28</v>
      </c>
      <c r="B62" s="93"/>
      <c r="C62" s="71"/>
      <c r="D62" s="53"/>
      <c r="E62" s="53">
        <f>E58+E38+E19+E16+E14</f>
        <v>23621052</v>
      </c>
      <c r="F62" s="53">
        <f>F58+F38+F19+F16+F14</f>
        <v>6377684.04</v>
      </c>
      <c r="G62" s="53">
        <f>G58+G38+G19+G16+G14</f>
        <v>29998736.039999999</v>
      </c>
      <c r="H62" s="53">
        <f>H58+H38+H19+H16+H14</f>
        <v>29998736.039999999</v>
      </c>
      <c r="I62" s="53">
        <f>I58+I38+I19+I16+I14</f>
        <v>0</v>
      </c>
      <c r="J62" s="54">
        <f>$D$7</f>
        <v>1</v>
      </c>
      <c r="K62" s="53">
        <f>K58+K38+K19+K16+K14</f>
        <v>29998736.039999999</v>
      </c>
      <c r="L62" s="75" t="str">
        <f>IF(OR(K62&gt;30000000,K62&lt;5000000),"Igényelt támogatás nem megfelelő","")</f>
        <v/>
      </c>
      <c r="M62" s="55" t="s">
        <v>85</v>
      </c>
      <c r="N62" s="55" t="str">
        <f>IF(H62*0.59&gt;((H21+H22+H24+H25+H27+H28+H30+H31+H32+H33+H35+H36+H40+H42+H44+H45+H47+H48+H50+H51+H52+H53+H54+H55+H60)),"Az önállóan támogatható tevékenységek összege nem éri el a 60%-ot", "Megfelelő")</f>
        <v>Megfelelő</v>
      </c>
      <c r="O62" s="56"/>
    </row>
    <row r="65" spans="1:14" s="59" customFormat="1" x14ac:dyDescent="0.2">
      <c r="A65" s="24"/>
      <c r="B65" s="9" t="s">
        <v>120</v>
      </c>
      <c r="C65" s="52"/>
      <c r="D65" s="52"/>
      <c r="E65" s="24"/>
      <c r="F65" s="57"/>
      <c r="G65" s="57"/>
      <c r="H65" s="58"/>
      <c r="I65" s="24"/>
      <c r="L65" s="76"/>
    </row>
    <row r="66" spans="1:14" s="59" customFormat="1" x14ac:dyDescent="0.2">
      <c r="A66" s="24"/>
      <c r="B66" s="57"/>
      <c r="C66" s="52"/>
      <c r="D66" s="52"/>
      <c r="E66" s="24"/>
      <c r="F66" s="57"/>
      <c r="G66" s="57"/>
      <c r="H66" s="58"/>
      <c r="I66" s="24"/>
      <c r="L66" s="76"/>
    </row>
    <row r="67" spans="1:14" x14ac:dyDescent="0.2">
      <c r="B67" s="24"/>
      <c r="H67" s="24"/>
      <c r="I67" s="24"/>
      <c r="J67" s="24"/>
      <c r="K67" s="60"/>
      <c r="L67" s="74"/>
      <c r="M67" s="24"/>
      <c r="N67" s="24"/>
    </row>
    <row r="68" spans="1:14" x14ac:dyDescent="0.2">
      <c r="B68" s="24"/>
      <c r="G68" s="116"/>
      <c r="H68" s="116"/>
      <c r="I68" s="116"/>
      <c r="J68" s="24"/>
      <c r="K68" s="61"/>
      <c r="L68" s="77"/>
      <c r="M68" s="62"/>
      <c r="N68" s="24"/>
    </row>
    <row r="69" spans="1:14" x14ac:dyDescent="0.2">
      <c r="B69" s="24"/>
      <c r="G69" s="113" t="s">
        <v>121</v>
      </c>
      <c r="H69" s="113"/>
      <c r="I69" s="113"/>
      <c r="J69" s="24"/>
      <c r="K69" s="87"/>
      <c r="L69" s="87"/>
      <c r="M69" s="87"/>
      <c r="N69" s="24"/>
    </row>
    <row r="70" spans="1:14" x14ac:dyDescent="0.2">
      <c r="B70" s="24"/>
      <c r="C70" s="63"/>
      <c r="D70" s="63"/>
      <c r="G70" s="114" t="s">
        <v>122</v>
      </c>
      <c r="H70" s="114"/>
      <c r="I70" s="114"/>
      <c r="J70" s="24"/>
      <c r="K70" s="88"/>
      <c r="L70" s="88"/>
      <c r="M70" s="88"/>
      <c r="N70" s="24"/>
    </row>
    <row r="71" spans="1:14" x14ac:dyDescent="0.2">
      <c r="B71" s="24"/>
      <c r="G71" s="115" t="s">
        <v>108</v>
      </c>
      <c r="H71" s="115"/>
      <c r="I71" s="115"/>
      <c r="J71" s="24"/>
      <c r="K71" s="89"/>
      <c r="L71" s="89"/>
      <c r="M71" s="89"/>
      <c r="N71" s="24"/>
    </row>
    <row r="72" spans="1:14" x14ac:dyDescent="0.2">
      <c r="B72" s="24"/>
      <c r="G72" s="115" t="s">
        <v>38</v>
      </c>
      <c r="H72" s="115"/>
      <c r="I72" s="115"/>
      <c r="J72" s="64"/>
      <c r="K72" s="89"/>
      <c r="L72" s="89"/>
      <c r="M72" s="89"/>
      <c r="N72" s="24"/>
    </row>
  </sheetData>
  <sheetProtection algorithmName="SHA-512" hashValue="EeRsho+OtuM+bfjtLNs74KYIPDue/oq/Uitn+vybVuuJu2MfAZqYdeZA0CABQ/+QIPEdK9l9PF5BZvnpJtt9EQ==" saltValue="Xgcza9ef6o10EwFIjmSHrA==" spinCount="100000" sheet="1" objects="1" scenarios="1" formatRows="0"/>
  <protectedRanges>
    <protectedRange sqref="C5 E2:H6 C2:D4 C6:D6" name="Tartomány2_3_2"/>
  </protectedRanges>
  <mergeCells count="27">
    <mergeCell ref="G69:I69"/>
    <mergeCell ref="G70:I70"/>
    <mergeCell ref="G71:I71"/>
    <mergeCell ref="G72:I72"/>
    <mergeCell ref="G68:I68"/>
    <mergeCell ref="M14:O14"/>
    <mergeCell ref="M16:O16"/>
    <mergeCell ref="M19:O19"/>
    <mergeCell ref="M38:O38"/>
    <mergeCell ref="C4:H4"/>
    <mergeCell ref="M13:N13"/>
    <mergeCell ref="C5:H5"/>
    <mergeCell ref="A62:B62"/>
    <mergeCell ref="C2:H2"/>
    <mergeCell ref="C3:H3"/>
    <mergeCell ref="C6:H6"/>
    <mergeCell ref="A14:B14"/>
    <mergeCell ref="A16:B16"/>
    <mergeCell ref="A19:B19"/>
    <mergeCell ref="A38:B38"/>
    <mergeCell ref="A58:B58"/>
    <mergeCell ref="A13:B13"/>
    <mergeCell ref="K69:M69"/>
    <mergeCell ref="K70:M70"/>
    <mergeCell ref="K71:M71"/>
    <mergeCell ref="K72:M72"/>
    <mergeCell ref="M58:O58"/>
  </mergeCells>
  <phoneticPr fontId="8" type="noConversion"/>
  <conditionalFormatting sqref="N62 N59 N49 N17:N18 N15">
    <cfRule type="containsText" dxfId="1" priority="2" stopIfTrue="1" operator="containsText" text="Belső korlát túllépve">
      <formula>NOT(ISERROR(SEARCH("Belső korlát túllépve",N15)))</formula>
    </cfRule>
  </conditionalFormatting>
  <conditionalFormatting sqref="L62">
    <cfRule type="containsText" dxfId="0" priority="1" operator="containsText" text="Igényelt támogatás nem megfelelő">
      <formula>NOT(ISERROR(SEARCH("Igényelt támogatás nem megfelelő",L62)))</formula>
    </cfRule>
  </conditionalFormatting>
  <dataValidations count="1">
    <dataValidation type="list" allowBlank="1" showInputMessage="1" showErrorMessage="1" sqref="C65:D66">
      <formula1>INDIRECT(SUBSTITUTE(#REF!," ","_"))</formula1>
    </dataValidation>
  </dataValidations>
  <printOptions horizontalCentered="1"/>
  <pageMargins left="0.35433070866141736" right="0.35433070866141736" top="0.82677165354330717" bottom="0.35433070866141736" header="0.15748031496062992" footer="0.35433070866141736"/>
  <pageSetup paperSize="8" scale="47" orientation="landscape" r:id="rId1"/>
  <headerFooter>
    <oddHeader>&amp;L&amp;G&amp;R&amp;"Arial,Normál"4.sz. melléklet</oddHeader>
    <oddFooter>&amp;L&amp;D&amp;C&amp;P&amp;RPályázó képviselőjének kézjegye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9FC231E8367447B37257CD8819D419" ma:contentTypeVersion="5" ma:contentTypeDescription="Create a new document." ma:contentTypeScope="" ma:versionID="3aa2bb2ea2d06811d80fbc8d90d61043">
  <xsd:schema xmlns:xsd="http://www.w3.org/2001/XMLSchema" xmlns:xs="http://www.w3.org/2001/XMLSchema" xmlns:p="http://schemas.microsoft.com/office/2006/metadata/properties" xmlns:ns3="0d63fdeb-3dbb-419f-a6bc-34dc9eaa5165" xmlns:ns4="e2779643-ad3e-4c04-b36b-cc43ee9bed63" targetNamespace="http://schemas.microsoft.com/office/2006/metadata/properties" ma:root="true" ma:fieldsID="d5ae90407cfb1d82a6bdf403a3db8bc7" ns3:_="" ns4:_="">
    <xsd:import namespace="0d63fdeb-3dbb-419f-a6bc-34dc9eaa5165"/>
    <xsd:import namespace="e2779643-ad3e-4c04-b36b-cc43ee9bed63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63fdeb-3dbb-419f-a6bc-34dc9eaa516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779643-ad3e-4c04-b36b-cc43ee9bed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8E856D-9A87-42CB-B634-7F7DDB27E8F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BA1046-E4CC-4AE8-8E05-F11E6F7CB7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63fdeb-3dbb-419f-a6bc-34dc9eaa5165"/>
    <ds:schemaRef ds:uri="e2779643-ad3e-4c04-b36b-cc43ee9bed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502429-E65A-4154-A2B2-F3D0C820916D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e2779643-ad3e-4c04-b36b-cc43ee9bed63"/>
    <ds:schemaRef ds:uri="0d63fdeb-3dbb-419f-a6bc-34dc9eaa516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Kitöltési_útmutató</vt:lpstr>
      <vt:lpstr>Költségterv</vt:lpstr>
      <vt:lpstr>Költségterv!_Hlk45792732</vt:lpstr>
      <vt:lpstr>Költségterv!Nyomtatási_terület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Vetési Mónika</dc:creator>
  <cp:lastModifiedBy>Székely Ferenc</cp:lastModifiedBy>
  <cp:lastPrinted>2020-09-28T19:41:39Z</cp:lastPrinted>
  <dcterms:created xsi:type="dcterms:W3CDTF">2020-06-03T09:01:28Z</dcterms:created>
  <dcterms:modified xsi:type="dcterms:W3CDTF">2020-09-28T20:42:32Z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0x0101005E9FC231E8367447B37257CD8819D419</vt:lpwstr>
  </property>
</Properties>
</file>