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3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Microsoft\Windows\INetCache\Content.Outlook\YZGPMV04\"/>
    </mc:Choice>
  </mc:AlternateContent>
  <bookViews>
    <workbookView xWindow="0" yWindow="0" windowWidth="16395" windowHeight="4875" tabRatio="959" activeTab="2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Önk.össz.szakf.!$A$1:$J$36</definedName>
    <definedName name="_xlnm.Print_Area" localSheetId="2">Önkormányzat!$A$1:$I$748</definedName>
    <definedName name="_xlnm.Print_Area" localSheetId="1">'Összesítő önk.mindössz.'!$A$1:$F$61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9" i="1" l="1"/>
  <c r="H697" i="1"/>
  <c r="D697" i="1"/>
  <c r="E740" i="1" l="1"/>
  <c r="G740" i="1"/>
  <c r="H740" i="1"/>
  <c r="D740" i="1"/>
  <c r="H241" i="1" l="1"/>
  <c r="K16" i="12" s="1"/>
  <c r="G241" i="1"/>
  <c r="J16" i="12" s="1"/>
  <c r="E241" i="1"/>
  <c r="H16" i="12" s="1"/>
  <c r="D241" i="1"/>
  <c r="G16" i="12" s="1"/>
  <c r="F240" i="1"/>
  <c r="F241" i="1" l="1"/>
  <c r="I16" i="12" s="1"/>
  <c r="F40" i="1"/>
  <c r="E712" i="1"/>
  <c r="G712" i="1"/>
  <c r="H712" i="1"/>
  <c r="D712" i="1"/>
  <c r="E697" i="1"/>
  <c r="G697" i="1"/>
  <c r="E698" i="1"/>
  <c r="G698" i="1"/>
  <c r="H698" i="1"/>
  <c r="D698" i="1"/>
  <c r="E654" i="1"/>
  <c r="G654" i="1"/>
  <c r="H654" i="1"/>
  <c r="D654" i="1"/>
  <c r="F646" i="1"/>
  <c r="F645" i="1"/>
  <c r="F650" i="1"/>
  <c r="F551" i="1"/>
  <c r="F380" i="1" l="1"/>
  <c r="F219" i="1"/>
  <c r="E699" i="1" l="1"/>
  <c r="D9" i="24" s="1"/>
  <c r="G699" i="1"/>
  <c r="F9" i="24" s="1"/>
  <c r="G9" i="24"/>
  <c r="D699" i="1"/>
  <c r="E709" i="1"/>
  <c r="D19" i="24" s="1"/>
  <c r="G709" i="1"/>
  <c r="H709" i="1"/>
  <c r="G19" i="24" s="1"/>
  <c r="D709" i="1"/>
  <c r="F13" i="1"/>
  <c r="H28" i="1"/>
  <c r="F7" i="12" s="1"/>
  <c r="G28" i="1"/>
  <c r="E7" i="12" s="1"/>
  <c r="E28" i="1"/>
  <c r="C7" i="12" s="1"/>
  <c r="D28" i="1"/>
  <c r="B7" i="12" s="1"/>
  <c r="F27" i="1"/>
  <c r="F26" i="1"/>
  <c r="F25" i="1"/>
  <c r="F24" i="1"/>
  <c r="F23" i="1"/>
  <c r="D12" i="24"/>
  <c r="E12" i="24"/>
  <c r="F12" i="24"/>
  <c r="G12" i="24"/>
  <c r="D20" i="24"/>
  <c r="E20" i="24"/>
  <c r="F20" i="24"/>
  <c r="G20" i="24"/>
  <c r="D21" i="24"/>
  <c r="E21" i="24"/>
  <c r="F21" i="24"/>
  <c r="G21" i="24"/>
  <c r="D25" i="24"/>
  <c r="E25" i="24"/>
  <c r="F25" i="24"/>
  <c r="G25" i="24"/>
  <c r="D26" i="24"/>
  <c r="E26" i="24"/>
  <c r="F26" i="24"/>
  <c r="G26" i="24"/>
  <c r="D39" i="24"/>
  <c r="E39" i="24"/>
  <c r="F39" i="24"/>
  <c r="G39" i="24"/>
  <c r="D40" i="24"/>
  <c r="E40" i="24"/>
  <c r="F40" i="24"/>
  <c r="G40" i="24"/>
  <c r="D44" i="24"/>
  <c r="E44" i="24"/>
  <c r="F44" i="24"/>
  <c r="G44" i="24"/>
  <c r="D45" i="24"/>
  <c r="E45" i="24"/>
  <c r="F45" i="24"/>
  <c r="G45" i="24"/>
  <c r="D49" i="24"/>
  <c r="E49" i="24"/>
  <c r="F49" i="24"/>
  <c r="G49" i="24"/>
  <c r="D50" i="24"/>
  <c r="E50" i="24"/>
  <c r="F50" i="24"/>
  <c r="G50" i="24"/>
  <c r="D53" i="24"/>
  <c r="E53" i="24"/>
  <c r="F53" i="24"/>
  <c r="G53" i="24"/>
  <c r="D56" i="24"/>
  <c r="E56" i="24"/>
  <c r="F56" i="24"/>
  <c r="G56" i="24"/>
  <c r="D7" i="24"/>
  <c r="F7" i="24"/>
  <c r="G7" i="24"/>
  <c r="D8" i="24"/>
  <c r="F8" i="24"/>
  <c r="G8" i="24"/>
  <c r="E700" i="1"/>
  <c r="D10" i="24" s="1"/>
  <c r="G700" i="1"/>
  <c r="F10" i="24" s="1"/>
  <c r="H700" i="1"/>
  <c r="G10" i="24" s="1"/>
  <c r="E701" i="1"/>
  <c r="D11" i="24" s="1"/>
  <c r="G701" i="1"/>
  <c r="F11" i="24" s="1"/>
  <c r="H701" i="1"/>
  <c r="G11" i="24" s="1"/>
  <c r="E703" i="1"/>
  <c r="D13" i="24" s="1"/>
  <c r="G703" i="1"/>
  <c r="F13" i="24" s="1"/>
  <c r="H703" i="1"/>
  <c r="G13" i="24" s="1"/>
  <c r="E704" i="1"/>
  <c r="D15" i="24" s="1"/>
  <c r="G704" i="1"/>
  <c r="F15" i="24" s="1"/>
  <c r="H704" i="1"/>
  <c r="G15" i="24" s="1"/>
  <c r="E705" i="1"/>
  <c r="D16" i="24" s="1"/>
  <c r="G705" i="1"/>
  <c r="F16" i="24" s="1"/>
  <c r="H705" i="1"/>
  <c r="G16" i="24" s="1"/>
  <c r="E708" i="1"/>
  <c r="D18" i="24" s="1"/>
  <c r="G708" i="1"/>
  <c r="F18" i="24" s="1"/>
  <c r="H708" i="1"/>
  <c r="G18" i="24" s="1"/>
  <c r="F19" i="24"/>
  <c r="D22" i="24"/>
  <c r="F22" i="24"/>
  <c r="G22" i="24"/>
  <c r="E713" i="1"/>
  <c r="D24" i="24" s="1"/>
  <c r="G713" i="1"/>
  <c r="F24" i="24" s="1"/>
  <c r="H713" i="1"/>
  <c r="G24" i="24" s="1"/>
  <c r="E719" i="1"/>
  <c r="D30" i="24" s="1"/>
  <c r="G719" i="1"/>
  <c r="F30" i="24" s="1"/>
  <c r="H719" i="1"/>
  <c r="G30" i="24" s="1"/>
  <c r="E720" i="1"/>
  <c r="D31" i="24" s="1"/>
  <c r="G720" i="1"/>
  <c r="F31" i="24" s="1"/>
  <c r="H720" i="1"/>
  <c r="G31" i="24" s="1"/>
  <c r="E721" i="1"/>
  <c r="D32" i="24" s="1"/>
  <c r="G721" i="1"/>
  <c r="F32" i="24" s="1"/>
  <c r="H721" i="1"/>
  <c r="G32" i="24" s="1"/>
  <c r="E722" i="1"/>
  <c r="D33" i="24" s="1"/>
  <c r="G722" i="1"/>
  <c r="F33" i="24" s="1"/>
  <c r="H722" i="1"/>
  <c r="G33" i="24" s="1"/>
  <c r="E723" i="1"/>
  <c r="D34" i="24" s="1"/>
  <c r="G723" i="1"/>
  <c r="F34" i="24" s="1"/>
  <c r="H723" i="1"/>
  <c r="G34" i="24" s="1"/>
  <c r="E724" i="1"/>
  <c r="D35" i="24" s="1"/>
  <c r="G724" i="1"/>
  <c r="F35" i="24" s="1"/>
  <c r="H724" i="1"/>
  <c r="G35" i="24" s="1"/>
  <c r="E725" i="1"/>
  <c r="D36" i="24" s="1"/>
  <c r="G725" i="1"/>
  <c r="F36" i="24" s="1"/>
  <c r="H725" i="1"/>
  <c r="G36" i="24" s="1"/>
  <c r="E726" i="1"/>
  <c r="D38" i="24" s="1"/>
  <c r="G726" i="1"/>
  <c r="F38" i="24" s="1"/>
  <c r="H726" i="1"/>
  <c r="G38" i="24" s="1"/>
  <c r="E729" i="1"/>
  <c r="D41" i="24" s="1"/>
  <c r="G729" i="1"/>
  <c r="F41" i="24" s="1"/>
  <c r="H729" i="1"/>
  <c r="G41" i="24" s="1"/>
  <c r="E730" i="1"/>
  <c r="D42" i="24" s="1"/>
  <c r="G730" i="1"/>
  <c r="F42" i="24" s="1"/>
  <c r="H730" i="1"/>
  <c r="G42" i="24" s="1"/>
  <c r="E731" i="1"/>
  <c r="D43" i="24" s="1"/>
  <c r="G731" i="1"/>
  <c r="F43" i="24" s="1"/>
  <c r="H731" i="1"/>
  <c r="G43" i="24" s="1"/>
  <c r="E734" i="1"/>
  <c r="D46" i="24" s="1"/>
  <c r="G734" i="1"/>
  <c r="F46" i="24" s="1"/>
  <c r="H734" i="1"/>
  <c r="G46" i="24" s="1"/>
  <c r="E737" i="1"/>
  <c r="D48" i="24" s="1"/>
  <c r="G737" i="1"/>
  <c r="F48" i="24" s="1"/>
  <c r="H737" i="1"/>
  <c r="G48" i="24" s="1"/>
  <c r="D51" i="24"/>
  <c r="F51" i="24"/>
  <c r="G51" i="24"/>
  <c r="E741" i="1"/>
  <c r="D52" i="24" s="1"/>
  <c r="G741" i="1"/>
  <c r="F52" i="24" s="1"/>
  <c r="H741" i="1"/>
  <c r="E743" i="1"/>
  <c r="G743" i="1"/>
  <c r="F54" i="24" s="1"/>
  <c r="H743" i="1"/>
  <c r="G54" i="24" s="1"/>
  <c r="C35" i="12"/>
  <c r="E35" i="12"/>
  <c r="F35" i="12"/>
  <c r="E638" i="1"/>
  <c r="C34" i="12" s="1"/>
  <c r="G638" i="1"/>
  <c r="E34" i="12" s="1"/>
  <c r="H638" i="1"/>
  <c r="F34" i="12" s="1"/>
  <c r="E589" i="1"/>
  <c r="C32" i="12" s="1"/>
  <c r="G589" i="1"/>
  <c r="E32" i="12" s="1"/>
  <c r="H589" i="1"/>
  <c r="F32" i="12" s="1"/>
  <c r="E580" i="1"/>
  <c r="H33" i="12" s="1"/>
  <c r="G580" i="1"/>
  <c r="J33" i="12" s="1"/>
  <c r="H580" i="1"/>
  <c r="K33" i="12" s="1"/>
  <c r="E571" i="1"/>
  <c r="H31" i="12" s="1"/>
  <c r="G571" i="1"/>
  <c r="J31" i="12" s="1"/>
  <c r="H571" i="1"/>
  <c r="K31" i="12" s="1"/>
  <c r="E563" i="1"/>
  <c r="C30" i="12" s="1"/>
  <c r="G563" i="1"/>
  <c r="E30" i="12" s="1"/>
  <c r="H563" i="1"/>
  <c r="F30" i="12" s="1"/>
  <c r="E555" i="1"/>
  <c r="C29" i="12" s="1"/>
  <c r="G555" i="1"/>
  <c r="E29" i="12" s="1"/>
  <c r="H555" i="1"/>
  <c r="F29" i="12" s="1"/>
  <c r="E529" i="1"/>
  <c r="C28" i="12" s="1"/>
  <c r="G529" i="1"/>
  <c r="E28" i="12" s="1"/>
  <c r="H529" i="1"/>
  <c r="F28" i="12" s="1"/>
  <c r="E504" i="1"/>
  <c r="H27" i="12" s="1"/>
  <c r="G504" i="1"/>
  <c r="J27" i="12" s="1"/>
  <c r="H504" i="1"/>
  <c r="K27" i="12" s="1"/>
  <c r="E497" i="1"/>
  <c r="C27" i="12" s="1"/>
  <c r="G497" i="1"/>
  <c r="E27" i="12" s="1"/>
  <c r="H497" i="1"/>
  <c r="F27" i="12" s="1"/>
  <c r="E478" i="1"/>
  <c r="C26" i="12" s="1"/>
  <c r="G478" i="1"/>
  <c r="E26" i="12" s="1"/>
  <c r="H478" i="1"/>
  <c r="F26" i="12" s="1"/>
  <c r="E470" i="1"/>
  <c r="H26" i="12" s="1"/>
  <c r="G470" i="1"/>
  <c r="J26" i="12" s="1"/>
  <c r="H470" i="1"/>
  <c r="K26" i="12" s="1"/>
  <c r="E463" i="1"/>
  <c r="H25" i="12" s="1"/>
  <c r="G463" i="1"/>
  <c r="J25" i="12" s="1"/>
  <c r="H463" i="1"/>
  <c r="K25" i="12" s="1"/>
  <c r="E456" i="1"/>
  <c r="C25" i="12" s="1"/>
  <c r="G456" i="1"/>
  <c r="E25" i="12" s="1"/>
  <c r="H456" i="1"/>
  <c r="F25" i="12" s="1"/>
  <c r="E441" i="1"/>
  <c r="H24" i="12" s="1"/>
  <c r="G441" i="1"/>
  <c r="J24" i="12" s="1"/>
  <c r="H441" i="1"/>
  <c r="K24" i="12" s="1"/>
  <c r="E433" i="1"/>
  <c r="G433" i="1"/>
  <c r="H433" i="1"/>
  <c r="E425" i="1"/>
  <c r="G425" i="1"/>
  <c r="H425" i="1"/>
  <c r="E396" i="1"/>
  <c r="C23" i="12" s="1"/>
  <c r="G396" i="1"/>
  <c r="E23" i="12" s="1"/>
  <c r="H396" i="1"/>
  <c r="F23" i="12" s="1"/>
  <c r="E383" i="1"/>
  <c r="C22" i="12" s="1"/>
  <c r="G383" i="1"/>
  <c r="E22" i="12" s="1"/>
  <c r="H383" i="1"/>
  <c r="F22" i="12" s="1"/>
  <c r="E373" i="1"/>
  <c r="C21" i="12" s="1"/>
  <c r="G373" i="1"/>
  <c r="E21" i="12" s="1"/>
  <c r="H373" i="1"/>
  <c r="F21" i="12" s="1"/>
  <c r="E365" i="1"/>
  <c r="H20" i="12" s="1"/>
  <c r="G365" i="1"/>
  <c r="J20" i="12" s="1"/>
  <c r="H365" i="1"/>
  <c r="K20" i="12" s="1"/>
  <c r="E357" i="1"/>
  <c r="G357" i="1"/>
  <c r="H357" i="1"/>
  <c r="E350" i="1"/>
  <c r="H19" i="12" s="1"/>
  <c r="G350" i="1"/>
  <c r="J19" i="12" s="1"/>
  <c r="H350" i="1"/>
  <c r="K19" i="12" s="1"/>
  <c r="E324" i="1"/>
  <c r="G324" i="1"/>
  <c r="H324" i="1"/>
  <c r="E316" i="1"/>
  <c r="H14" i="12" s="1"/>
  <c r="G316" i="1"/>
  <c r="J14" i="12" s="1"/>
  <c r="H316" i="1"/>
  <c r="K14" i="12" s="1"/>
  <c r="E302" i="1"/>
  <c r="C13" i="12" s="1"/>
  <c r="G302" i="1"/>
  <c r="E13" i="12" s="1"/>
  <c r="H302" i="1"/>
  <c r="F13" i="12" s="1"/>
  <c r="E292" i="1"/>
  <c r="C12" i="12" s="1"/>
  <c r="G292" i="1"/>
  <c r="E12" i="12" s="1"/>
  <c r="H292" i="1"/>
  <c r="F12" i="12" s="1"/>
  <c r="E284" i="1"/>
  <c r="H18" i="12" s="1"/>
  <c r="G284" i="1"/>
  <c r="J18" i="12" s="1"/>
  <c r="H284" i="1"/>
  <c r="K18" i="12" s="1"/>
  <c r="E277" i="1"/>
  <c r="C17" i="12" s="1"/>
  <c r="G277" i="1"/>
  <c r="E17" i="12" s="1"/>
  <c r="H277" i="1"/>
  <c r="F17" i="12" s="1"/>
  <c r="E264" i="1"/>
  <c r="H17" i="12" s="1"/>
  <c r="G264" i="1"/>
  <c r="J17" i="12" s="1"/>
  <c r="H264" i="1"/>
  <c r="K17" i="12" s="1"/>
  <c r="E256" i="1"/>
  <c r="C16" i="12" s="1"/>
  <c r="G256" i="1"/>
  <c r="E16" i="12" s="1"/>
  <c r="H256" i="1"/>
  <c r="F16" i="12" s="1"/>
  <c r="E235" i="1"/>
  <c r="C15" i="12" s="1"/>
  <c r="G235" i="1"/>
  <c r="E15" i="12" s="1"/>
  <c r="H235" i="1"/>
  <c r="F15" i="12" s="1"/>
  <c r="E155" i="1"/>
  <c r="H15" i="12" s="1"/>
  <c r="G155" i="1"/>
  <c r="J15" i="12" s="1"/>
  <c r="H155" i="1"/>
  <c r="K15" i="12" s="1"/>
  <c r="E134" i="1"/>
  <c r="C11" i="12" s="1"/>
  <c r="G134" i="1"/>
  <c r="E11" i="12" s="1"/>
  <c r="H134" i="1"/>
  <c r="F11" i="12" s="1"/>
  <c r="E123" i="1"/>
  <c r="H11" i="12" s="1"/>
  <c r="G123" i="1"/>
  <c r="J11" i="12" s="1"/>
  <c r="H123" i="1"/>
  <c r="K11" i="12" s="1"/>
  <c r="E109" i="1"/>
  <c r="C10" i="12" s="1"/>
  <c r="G109" i="1"/>
  <c r="E10" i="12" s="1"/>
  <c r="H109" i="1"/>
  <c r="F10" i="12" s="1"/>
  <c r="E99" i="1"/>
  <c r="C9" i="12" s="1"/>
  <c r="G99" i="1"/>
  <c r="E9" i="12" s="1"/>
  <c r="H99" i="1"/>
  <c r="F9" i="12" s="1"/>
  <c r="E87" i="1"/>
  <c r="G87" i="1"/>
  <c r="H87" i="1"/>
  <c r="E80" i="1"/>
  <c r="G80" i="1"/>
  <c r="H80" i="1"/>
  <c r="E73" i="1"/>
  <c r="G73" i="1"/>
  <c r="H73" i="1"/>
  <c r="E66" i="1"/>
  <c r="G66" i="1"/>
  <c r="H66" i="1"/>
  <c r="E17" i="1"/>
  <c r="C6" i="12" s="1"/>
  <c r="G17" i="1"/>
  <c r="E6" i="12" s="1"/>
  <c r="H17" i="1"/>
  <c r="F6" i="12" s="1"/>
  <c r="F24" i="12" l="1"/>
  <c r="H8" i="12"/>
  <c r="H36" i="12" s="1"/>
  <c r="C24" i="12"/>
  <c r="F8" i="12"/>
  <c r="F19" i="12"/>
  <c r="C19" i="12"/>
  <c r="E744" i="1"/>
  <c r="D55" i="24" s="1"/>
  <c r="H744" i="1"/>
  <c r="G55" i="24" s="1"/>
  <c r="K8" i="12"/>
  <c r="K36" i="12" s="1"/>
  <c r="J8" i="12"/>
  <c r="J36" i="12" s="1"/>
  <c r="E19" i="12"/>
  <c r="E8" i="12"/>
  <c r="E24" i="12"/>
  <c r="C8" i="12"/>
  <c r="F28" i="1"/>
  <c r="D7" i="12" s="1"/>
  <c r="D37" i="24"/>
  <c r="F17" i="24"/>
  <c r="D17" i="24"/>
  <c r="G23" i="24"/>
  <c r="F37" i="24"/>
  <c r="G17" i="24"/>
  <c r="D54" i="24"/>
  <c r="D23" i="24"/>
  <c r="G52" i="24"/>
  <c r="F23" i="24"/>
  <c r="G744" i="1"/>
  <c r="G37" i="24"/>
  <c r="G735" i="1"/>
  <c r="F47" i="24" s="1"/>
  <c r="E706" i="1"/>
  <c r="G706" i="1"/>
  <c r="E735" i="1"/>
  <c r="E715" i="1"/>
  <c r="H735" i="1"/>
  <c r="G47" i="24" s="1"/>
  <c r="H715" i="1"/>
  <c r="G715" i="1"/>
  <c r="H706" i="1"/>
  <c r="F518" i="1"/>
  <c r="F421" i="1"/>
  <c r="D741" i="1"/>
  <c r="F153" i="1"/>
  <c r="F546" i="1"/>
  <c r="C36" i="12" l="1"/>
  <c r="F36" i="12"/>
  <c r="G717" i="1"/>
  <c r="F27" i="24" s="1"/>
  <c r="E36" i="12"/>
  <c r="H746" i="1"/>
  <c r="G57" i="24" s="1"/>
  <c r="E717" i="1"/>
  <c r="D27" i="24" s="1"/>
  <c r="H717" i="1"/>
  <c r="G27" i="24" s="1"/>
  <c r="G746" i="1"/>
  <c r="F57" i="24" s="1"/>
  <c r="F55" i="24"/>
  <c r="E746" i="1"/>
  <c r="D57" i="24" s="1"/>
  <c r="D47" i="24"/>
  <c r="F420" i="1"/>
  <c r="D555" i="1" l="1"/>
  <c r="F554" i="1" l="1"/>
  <c r="F228" i="1"/>
  <c r="D713" i="1" l="1"/>
  <c r="D256" i="1"/>
  <c r="F255" i="1"/>
  <c r="F713" i="1" s="1"/>
  <c r="E24" i="24" s="1"/>
  <c r="F218" i="1"/>
  <c r="F208" i="1" l="1"/>
  <c r="F227" i="1" l="1"/>
  <c r="F263" i="1"/>
  <c r="D708" i="1"/>
  <c r="D17" i="1"/>
  <c r="B6" i="12" s="1"/>
  <c r="F16" i="1"/>
  <c r="F15" i="1"/>
  <c r="F14" i="1"/>
  <c r="F12" i="1"/>
  <c r="F11" i="1"/>
  <c r="F17" i="1" l="1"/>
  <c r="D6" i="12" s="1"/>
  <c r="D719" i="1" l="1"/>
  <c r="D264" i="1"/>
  <c r="F538" i="1" l="1"/>
  <c r="D463" i="1" l="1"/>
  <c r="G25" i="12" s="1"/>
  <c r="F462" i="1"/>
  <c r="F651" i="1"/>
  <c r="F647" i="1"/>
  <c r="F463" i="1" l="1"/>
  <c r="I25" i="12" s="1"/>
  <c r="F230" i="1"/>
  <c r="B35" i="12" l="1"/>
  <c r="F649" i="1"/>
  <c r="F653" i="1"/>
  <c r="F652" i="1"/>
  <c r="F648" i="1"/>
  <c r="F654" i="1" l="1"/>
  <c r="D35" i="12"/>
  <c r="D731" i="1"/>
  <c r="D504" i="1"/>
  <c r="G27" i="12" s="1"/>
  <c r="F503" i="1"/>
  <c r="F448" i="1"/>
  <c r="F419" i="1"/>
  <c r="F393" i="1"/>
  <c r="F342" i="1"/>
  <c r="F226" i="1"/>
  <c r="F224" i="1"/>
  <c r="F165" i="1"/>
  <c r="F152" i="1"/>
  <c r="F143" i="1"/>
  <c r="F149" i="1"/>
  <c r="D73" i="1"/>
  <c r="F72" i="1"/>
  <c r="F73" i="1" l="1"/>
  <c r="F504" i="1"/>
  <c r="I27" i="12" s="1"/>
  <c r="F731" i="1"/>
  <c r="E43" i="24" s="1"/>
  <c r="D730" i="1" l="1"/>
  <c r="D700" i="1"/>
  <c r="F248" i="1"/>
  <c r="F249" i="1"/>
  <c r="F250" i="1"/>
  <c r="F251" i="1"/>
  <c r="F252" i="1"/>
  <c r="F253" i="1"/>
  <c r="F254" i="1"/>
  <c r="F225" i="1"/>
  <c r="D134" i="1"/>
  <c r="D743" i="1" l="1"/>
  <c r="D737" i="1"/>
  <c r="D734" i="1"/>
  <c r="D729" i="1"/>
  <c r="D726" i="1"/>
  <c r="D725" i="1"/>
  <c r="D724" i="1"/>
  <c r="D723" i="1"/>
  <c r="D722" i="1"/>
  <c r="D721" i="1"/>
  <c r="D720" i="1"/>
  <c r="D705" i="1"/>
  <c r="D704" i="1"/>
  <c r="D703" i="1"/>
  <c r="D701" i="1"/>
  <c r="D638" i="1"/>
  <c r="D589" i="1"/>
  <c r="D580" i="1"/>
  <c r="D571" i="1"/>
  <c r="D563" i="1"/>
  <c r="D529" i="1"/>
  <c r="D497" i="1"/>
  <c r="D478" i="1"/>
  <c r="D470" i="1"/>
  <c r="G26" i="12" s="1"/>
  <c r="D456" i="1"/>
  <c r="D441" i="1"/>
  <c r="D433" i="1"/>
  <c r="D425" i="1"/>
  <c r="D396" i="1"/>
  <c r="D383" i="1"/>
  <c r="D373" i="1"/>
  <c r="D365" i="1"/>
  <c r="D357" i="1"/>
  <c r="D350" i="1"/>
  <c r="D324" i="1"/>
  <c r="D316" i="1"/>
  <c r="D302" i="1"/>
  <c r="D292" i="1"/>
  <c r="D284" i="1"/>
  <c r="D277" i="1"/>
  <c r="D235" i="1"/>
  <c r="D155" i="1"/>
  <c r="D123" i="1"/>
  <c r="D109" i="1"/>
  <c r="D99" i="1"/>
  <c r="D87" i="1"/>
  <c r="G8" i="12" s="1"/>
  <c r="D80" i="1"/>
  <c r="D66" i="1"/>
  <c r="D706" i="1" l="1"/>
  <c r="D744" i="1"/>
  <c r="D715" i="1"/>
  <c r="D735" i="1"/>
  <c r="D746" i="1" l="1"/>
  <c r="D717" i="1"/>
  <c r="F469" i="1"/>
  <c r="F470" i="1" s="1"/>
  <c r="I26" i="12" s="1"/>
  <c r="F424" i="1"/>
  <c r="F423" i="1"/>
  <c r="F333" i="1" l="1"/>
  <c r="F151" i="1" l="1"/>
  <c r="F737" i="1" s="1"/>
  <c r="E48" i="24" s="1"/>
  <c r="F178" i="1"/>
  <c r="F346" i="1" l="1"/>
  <c r="F528" i="1" l="1"/>
  <c r="F447" i="1"/>
  <c r="F527" i="1" l="1"/>
  <c r="F633" i="1" l="1"/>
  <c r="F604" i="1"/>
  <c r="F98" i="1" l="1"/>
  <c r="G24" i="12" l="1"/>
  <c r="F440" i="1"/>
  <c r="F611" i="1" l="1"/>
  <c r="B34" i="12" l="1"/>
  <c r="F637" i="1"/>
  <c r="F636" i="1"/>
  <c r="F394" i="1"/>
  <c r="F552" i="1" l="1"/>
  <c r="B32" i="12" l="1"/>
  <c r="F588" i="1"/>
  <c r="F587" i="1" l="1"/>
  <c r="F586" i="1"/>
  <c r="F223" i="1"/>
  <c r="F217" i="1"/>
  <c r="F589" i="1" l="1"/>
  <c r="D32" i="12" s="1"/>
  <c r="F337" i="1"/>
  <c r="F338" i="1"/>
  <c r="F356" i="1"/>
  <c r="F357" i="1" s="1"/>
  <c r="F341" i="1" l="1"/>
  <c r="F275" i="1" l="1"/>
  <c r="B17" i="12"/>
  <c r="F276" i="1"/>
  <c r="F274" i="1"/>
  <c r="F273" i="1"/>
  <c r="F272" i="1"/>
  <c r="F271" i="1"/>
  <c r="F270" i="1"/>
  <c r="G17" i="12"/>
  <c r="F262" i="1"/>
  <c r="F740" i="1" s="1"/>
  <c r="F277" i="1" l="1"/>
  <c r="D17" i="12" s="1"/>
  <c r="F264" i="1"/>
  <c r="I17" i="12" s="1"/>
  <c r="E51" i="24"/>
  <c r="F231" i="1" l="1"/>
  <c r="B16" i="12"/>
  <c r="F247" i="1"/>
  <c r="F256" i="1" s="1"/>
  <c r="D16" i="12" s="1"/>
  <c r="F608" i="1"/>
  <c r="F524" i="1" l="1"/>
  <c r="F477" i="1"/>
  <c r="F298" i="1" l="1"/>
  <c r="F166" i="1"/>
  <c r="F628" i="1" l="1"/>
  <c r="F451" i="1" l="1"/>
  <c r="F450" i="1"/>
  <c r="F449" i="1"/>
  <c r="F348" i="1"/>
  <c r="F175" i="1" l="1"/>
  <c r="F94" i="1" l="1"/>
  <c r="F290" i="1" l="1"/>
  <c r="F291" i="1"/>
  <c r="F292" i="1" l="1"/>
  <c r="D12" i="12" s="1"/>
  <c r="F314" i="1"/>
  <c r="F726" i="1" s="1"/>
  <c r="E38" i="24" s="1"/>
  <c r="F347" i="1" l="1"/>
  <c r="F344" i="1"/>
  <c r="F60" i="1" l="1"/>
  <c r="C51" i="24" l="1"/>
  <c r="C42" i="24"/>
  <c r="C19" i="24"/>
  <c r="C8" i="24"/>
  <c r="C7" i="24"/>
  <c r="C56" i="24"/>
  <c r="C49" i="24"/>
  <c r="C45" i="24"/>
  <c r="C44" i="24"/>
  <c r="C39" i="24"/>
  <c r="C26" i="24"/>
  <c r="C25" i="24"/>
  <c r="C24" i="24"/>
  <c r="C21" i="24"/>
  <c r="C12" i="24"/>
  <c r="C54" i="24"/>
  <c r="C53" i="24"/>
  <c r="C52" i="24"/>
  <c r="C50" i="24"/>
  <c r="C48" i="24"/>
  <c r="C46" i="24"/>
  <c r="C43" i="24"/>
  <c r="C41" i="24"/>
  <c r="C40" i="24"/>
  <c r="C38" i="24"/>
  <c r="C36" i="24"/>
  <c r="C35" i="24"/>
  <c r="C34" i="24"/>
  <c r="C33" i="24"/>
  <c r="C32" i="24"/>
  <c r="C31" i="24"/>
  <c r="C22" i="24"/>
  <c r="C20" i="24"/>
  <c r="C16" i="24"/>
  <c r="C15" i="24"/>
  <c r="C13" i="24"/>
  <c r="C11" i="24"/>
  <c r="C10" i="24"/>
  <c r="G33" i="12"/>
  <c r="G31" i="12"/>
  <c r="B30" i="12"/>
  <c r="B29" i="12"/>
  <c r="B28" i="12"/>
  <c r="B27" i="12"/>
  <c r="B26" i="12"/>
  <c r="B25" i="12"/>
  <c r="B23" i="12"/>
  <c r="B22" i="12"/>
  <c r="B21" i="12"/>
  <c r="G20" i="12"/>
  <c r="G19" i="12"/>
  <c r="B19" i="12"/>
  <c r="G14" i="12"/>
  <c r="B13" i="12"/>
  <c r="B12" i="12"/>
  <c r="G18" i="12"/>
  <c r="B15" i="12"/>
  <c r="G15" i="12"/>
  <c r="B11" i="12"/>
  <c r="G11" i="12"/>
  <c r="B10" i="12"/>
  <c r="B9" i="12"/>
  <c r="F543" i="1"/>
  <c r="F171" i="1"/>
  <c r="G36" i="12" l="1"/>
  <c r="B8" i="12"/>
  <c r="B24" i="12"/>
  <c r="C37" i="24"/>
  <c r="C18" i="24"/>
  <c r="C23" i="24" s="1"/>
  <c r="C55" i="24"/>
  <c r="C30" i="24"/>
  <c r="F154" i="1"/>
  <c r="F743" i="1" s="1"/>
  <c r="E54" i="24" s="1"/>
  <c r="B36" i="12" l="1"/>
  <c r="G40" i="12" s="1"/>
  <c r="C57" i="24"/>
  <c r="C47" i="24"/>
  <c r="F42" i="1" l="1"/>
  <c r="F196" i="1"/>
  <c r="F162" i="1" l="1"/>
  <c r="F363" i="1"/>
  <c r="F364" i="1"/>
  <c r="F365" i="1" l="1"/>
  <c r="I20" i="12" s="1"/>
  <c r="F432" i="1" l="1"/>
  <c r="F607" i="1"/>
  <c r="F415" i="1"/>
  <c r="F61" i="1" l="1"/>
  <c r="F613" i="1" l="1"/>
  <c r="F283" i="1" l="1"/>
  <c r="F284" i="1" l="1"/>
  <c r="I18" i="12" s="1"/>
  <c r="F741" i="1"/>
  <c r="F35" i="1"/>
  <c r="F744" i="1" l="1"/>
  <c r="E55" i="24" s="1"/>
  <c r="E52" i="24"/>
  <c r="F62" i="1"/>
  <c r="F148" i="1" l="1"/>
  <c r="F145" i="1"/>
  <c r="F52" i="1"/>
  <c r="F452" i="1" l="1"/>
  <c r="F453" i="1"/>
  <c r="F454" i="1"/>
  <c r="F455" i="1"/>
  <c r="F413" i="1"/>
  <c r="F414" i="1"/>
  <c r="F416" i="1"/>
  <c r="F417" i="1"/>
  <c r="F418" i="1"/>
  <c r="F422" i="1"/>
  <c r="F390" i="1"/>
  <c r="F391" i="1"/>
  <c r="F392" i="1"/>
  <c r="F395" i="1"/>
  <c r="F381" i="1"/>
  <c r="F382" i="1"/>
  <c r="F372" i="1"/>
  <c r="F331" i="1"/>
  <c r="F332" i="1"/>
  <c r="F334" i="1"/>
  <c r="F335" i="1"/>
  <c r="F336" i="1"/>
  <c r="F339" i="1"/>
  <c r="F340" i="1"/>
  <c r="F343" i="1"/>
  <c r="F345" i="1"/>
  <c r="F349" i="1"/>
  <c r="F734" i="1" s="1"/>
  <c r="E46" i="24" s="1"/>
  <c r="F323" i="1"/>
  <c r="F309" i="1"/>
  <c r="F722" i="1" s="1"/>
  <c r="E33" i="24" s="1"/>
  <c r="F310" i="1"/>
  <c r="F721" i="1" s="1"/>
  <c r="E32" i="24" s="1"/>
  <c r="F311" i="1"/>
  <c r="F724" i="1" s="1"/>
  <c r="E35" i="24" s="1"/>
  <c r="F312" i="1"/>
  <c r="F723" i="1" s="1"/>
  <c r="E34" i="24" s="1"/>
  <c r="F313" i="1"/>
  <c r="F315" i="1"/>
  <c r="F300" i="1"/>
  <c r="F301" i="1"/>
  <c r="F215" i="1"/>
  <c r="F197" i="1"/>
  <c r="F216" i="1"/>
  <c r="F220" i="1"/>
  <c r="F221" i="1"/>
  <c r="F222" i="1"/>
  <c r="F229" i="1"/>
  <c r="F232" i="1"/>
  <c r="F233" i="1"/>
  <c r="F234" i="1"/>
  <c r="F163" i="1"/>
  <c r="F164" i="1"/>
  <c r="F167" i="1"/>
  <c r="F168" i="1"/>
  <c r="F169" i="1"/>
  <c r="F170" i="1"/>
  <c r="F172" i="1"/>
  <c r="F173" i="1"/>
  <c r="F174" i="1"/>
  <c r="F176" i="1"/>
  <c r="F177" i="1"/>
  <c r="F179" i="1"/>
  <c r="F180" i="1"/>
  <c r="F181" i="1"/>
  <c r="F184" i="1"/>
  <c r="F185" i="1"/>
  <c r="F186" i="1"/>
  <c r="F187" i="1"/>
  <c r="F188" i="1"/>
  <c r="F189" i="1"/>
  <c r="F191" i="1"/>
  <c r="F198" i="1"/>
  <c r="F199" i="1"/>
  <c r="F200" i="1"/>
  <c r="F182" i="1"/>
  <c r="F183" i="1"/>
  <c r="F201" i="1"/>
  <c r="F202" i="1"/>
  <c r="F203" i="1"/>
  <c r="F204" i="1"/>
  <c r="F192" i="1"/>
  <c r="F193" i="1"/>
  <c r="F205" i="1"/>
  <c r="F206" i="1"/>
  <c r="F207" i="1"/>
  <c r="F209" i="1"/>
  <c r="F194" i="1"/>
  <c r="F190" i="1"/>
  <c r="F195" i="1"/>
  <c r="F141" i="1"/>
  <c r="F142" i="1"/>
  <c r="F144" i="1"/>
  <c r="F146" i="1"/>
  <c r="F147" i="1"/>
  <c r="F150" i="1"/>
  <c r="F130" i="1"/>
  <c r="F131" i="1"/>
  <c r="F132" i="1"/>
  <c r="F133" i="1"/>
  <c r="F526" i="1"/>
  <c r="F525" i="1"/>
  <c r="F523" i="1"/>
  <c r="F522" i="1"/>
  <c r="F521" i="1"/>
  <c r="F520" i="1"/>
  <c r="F519" i="1"/>
  <c r="F517" i="1"/>
  <c r="F516" i="1"/>
  <c r="F515" i="1"/>
  <c r="F514" i="1"/>
  <c r="F513" i="1"/>
  <c r="F512" i="1"/>
  <c r="F511" i="1"/>
  <c r="F708" i="1" l="1"/>
  <c r="E18" i="24" s="1"/>
  <c r="F725" i="1"/>
  <c r="E36" i="24" s="1"/>
  <c r="F425" i="1"/>
  <c r="F155" i="1"/>
  <c r="I15" i="12" s="1"/>
  <c r="F704" i="1"/>
  <c r="E15" i="24" s="1"/>
  <c r="F529" i="1"/>
  <c r="D28" i="12" s="1"/>
  <c r="F456" i="1"/>
  <c r="D25" i="12" s="1"/>
  <c r="F603" i="1" l="1"/>
  <c r="F605" i="1"/>
  <c r="F606" i="1"/>
  <c r="F609" i="1"/>
  <c r="F610" i="1"/>
  <c r="F612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9" i="1"/>
  <c r="F630" i="1"/>
  <c r="F631" i="1"/>
  <c r="F632" i="1"/>
  <c r="F634" i="1"/>
  <c r="F635" i="1"/>
  <c r="F638" i="1" l="1"/>
  <c r="D34" i="12" s="1"/>
  <c r="F489" i="1" l="1"/>
  <c r="F63" i="1" l="1"/>
  <c r="F36" i="1" l="1"/>
  <c r="F37" i="1"/>
  <c r="F38" i="1"/>
  <c r="F39" i="1"/>
  <c r="F41" i="1"/>
  <c r="F43" i="1"/>
  <c r="F44" i="1"/>
  <c r="F45" i="1"/>
  <c r="F46" i="1"/>
  <c r="F47" i="1"/>
  <c r="F48" i="1"/>
  <c r="F49" i="1"/>
  <c r="F50" i="1"/>
  <c r="F535" i="1"/>
  <c r="F536" i="1"/>
  <c r="F537" i="1"/>
  <c r="F539" i="1"/>
  <c r="F540" i="1"/>
  <c r="F541" i="1"/>
  <c r="F542" i="1"/>
  <c r="F544" i="1"/>
  <c r="F545" i="1"/>
  <c r="F547" i="1"/>
  <c r="F548" i="1"/>
  <c r="F549" i="1"/>
  <c r="F550" i="1"/>
  <c r="F553" i="1"/>
  <c r="F698" i="1" l="1"/>
  <c r="E8" i="24" s="1"/>
  <c r="F555" i="1"/>
  <c r="D29" i="12" s="1"/>
  <c r="F129" i="1" l="1"/>
  <c r="F697" i="1" s="1"/>
  <c r="F134" i="1" l="1"/>
  <c r="D11" i="12" s="1"/>
  <c r="E7" i="24"/>
  <c r="F495" i="1"/>
  <c r="F578" i="1" l="1"/>
  <c r="F579" i="1"/>
  <c r="F570" i="1"/>
  <c r="F569" i="1"/>
  <c r="F561" i="1"/>
  <c r="F562" i="1"/>
  <c r="F485" i="1"/>
  <c r="F486" i="1"/>
  <c r="F487" i="1"/>
  <c r="F488" i="1"/>
  <c r="F490" i="1"/>
  <c r="F491" i="1"/>
  <c r="F492" i="1"/>
  <c r="F493" i="1"/>
  <c r="F494" i="1"/>
  <c r="F496" i="1"/>
  <c r="F484" i="1"/>
  <c r="F476" i="1"/>
  <c r="F478" i="1" s="1"/>
  <c r="D26" i="12" s="1"/>
  <c r="F439" i="1"/>
  <c r="F441" i="1" s="1"/>
  <c r="I24" i="12" s="1"/>
  <c r="F431" i="1"/>
  <c r="F433" i="1" s="1"/>
  <c r="D24" i="12" s="1"/>
  <c r="F389" i="1"/>
  <c r="F396" i="1" s="1"/>
  <c r="D23" i="12" s="1"/>
  <c r="F379" i="1"/>
  <c r="F712" i="1" s="1"/>
  <c r="F371" i="1"/>
  <c r="F373" i="1" s="1"/>
  <c r="D21" i="12" s="1"/>
  <c r="F330" i="1"/>
  <c r="F322" i="1"/>
  <c r="F308" i="1"/>
  <c r="F299" i="1"/>
  <c r="F302" i="1" s="1"/>
  <c r="D13" i="12" s="1"/>
  <c r="F161" i="1"/>
  <c r="F235" i="1" s="1"/>
  <c r="D15" i="12" s="1"/>
  <c r="F122" i="1"/>
  <c r="F123" i="1" s="1"/>
  <c r="I11" i="12" s="1"/>
  <c r="F106" i="1"/>
  <c r="F107" i="1"/>
  <c r="F108" i="1"/>
  <c r="F105" i="1"/>
  <c r="F95" i="1"/>
  <c r="F96" i="1"/>
  <c r="F97" i="1"/>
  <c r="F93" i="1"/>
  <c r="F86" i="1"/>
  <c r="F79" i="1"/>
  <c r="F51" i="1"/>
  <c r="F53" i="1"/>
  <c r="F54" i="1"/>
  <c r="F55" i="1"/>
  <c r="F56" i="1"/>
  <c r="F57" i="1"/>
  <c r="F58" i="1"/>
  <c r="F59" i="1"/>
  <c r="F64" i="1"/>
  <c r="F65" i="1"/>
  <c r="F34" i="1"/>
  <c r="F709" i="1" s="1"/>
  <c r="F699" i="1" l="1"/>
  <c r="F580" i="1"/>
  <c r="I33" i="12" s="1"/>
  <c r="F703" i="1"/>
  <c r="E13" i="24" s="1"/>
  <c r="F497" i="1"/>
  <c r="D27" i="12" s="1"/>
  <c r="F563" i="1"/>
  <c r="D30" i="12" s="1"/>
  <c r="F701" i="1"/>
  <c r="E11" i="24" s="1"/>
  <c r="F80" i="1"/>
  <c r="F571" i="1"/>
  <c r="I31" i="12" s="1"/>
  <c r="F719" i="1"/>
  <c r="E30" i="24" s="1"/>
  <c r="F66" i="1"/>
  <c r="E19" i="24"/>
  <c r="F730" i="1"/>
  <c r="E42" i="24" s="1"/>
  <c r="F87" i="1"/>
  <c r="I8" i="12" s="1"/>
  <c r="F720" i="1"/>
  <c r="F316" i="1"/>
  <c r="I14" i="12" s="1"/>
  <c r="F99" i="1"/>
  <c r="D9" i="12" s="1"/>
  <c r="F700" i="1"/>
  <c r="E10" i="24" s="1"/>
  <c r="F324" i="1"/>
  <c r="D19" i="12" s="1"/>
  <c r="F705" i="1"/>
  <c r="E16" i="24" s="1"/>
  <c r="F350" i="1"/>
  <c r="I19" i="12" s="1"/>
  <c r="F729" i="1"/>
  <c r="E41" i="24" s="1"/>
  <c r="F109" i="1"/>
  <c r="D10" i="12" s="1"/>
  <c r="E22" i="24"/>
  <c r="F383" i="1"/>
  <c r="D22" i="12" s="1"/>
  <c r="I36" i="12" l="1"/>
  <c r="D8" i="12"/>
  <c r="D36" i="12" s="1"/>
  <c r="E23" i="24"/>
  <c r="F735" i="1"/>
  <c r="E31" i="24"/>
  <c r="E37" i="24" s="1"/>
  <c r="F706" i="1"/>
  <c r="E9" i="24"/>
  <c r="E17" i="24" s="1"/>
  <c r="F715" i="1"/>
  <c r="F717" i="1" l="1"/>
  <c r="E27" i="24" s="1"/>
  <c r="F746" i="1"/>
  <c r="E57" i="24" s="1"/>
  <c r="E47" i="24"/>
  <c r="C9" i="24"/>
  <c r="C17" i="24" s="1"/>
  <c r="C27" i="24"/>
</calcChain>
</file>

<file path=xl/sharedStrings.xml><?xml version="1.0" encoding="utf-8"?>
<sst xmlns="http://schemas.openxmlformats.org/spreadsheetml/2006/main" count="1627" uniqueCount="571">
  <si>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</si>
  <si>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</si>
  <si>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</si>
  <si>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</si>
  <si>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</si>
  <si>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</si>
  <si>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</si>
  <si>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</si>
  <si>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</si>
  <si>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</si>
  <si>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</si>
  <si>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</si>
  <si>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</si>
  <si>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</si>
  <si>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</si>
  <si>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</si>
  <si>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</si>
  <si>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</si>
  <si>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</si>
  <si>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</si>
  <si>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</si>
  <si>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</si>
  <si>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</si>
  <si>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</si>
  <si>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</si>
  <si>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</si>
  <si>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</si>
  <si>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</si>
  <si>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</si>
  <si>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</si>
  <si>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</si>
  <si>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</si>
  <si>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</si>
  <si>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</si>
  <si>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</si>
  <si>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</si>
  <si>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</si>
  <si>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</si>
  <si>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</si>
  <si>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</si>
  <si>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</si>
  <si>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</si>
  <si>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</si>
  <si>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</si>
  <si>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</si>
  <si>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</si>
  <si>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</si>
  <si>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</si>
  <si>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</si>
  <si>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</si>
  <si>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</si>
  <si>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</si>
  <si>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</si>
  <si>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</si>
  <si>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</si>
  <si>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</si>
  <si>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</si>
  <si>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</si>
  <si>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</si>
  <si>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</si>
  <si>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</si>
  <si>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</si>
  <si>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</si>
  <si>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</si>
  <si>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</si>
  <si>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</si>
  <si>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</si>
  <si>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</si>
  <si>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</si>
  <si>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</si>
  <si>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</si>
  <si>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</si>
  <si>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</si>
  <si>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</si>
  <si>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</si>
  <si>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Telefondíj</t>
  </si>
  <si>
    <t>Reprezentáció</t>
  </si>
  <si>
    <t>Tám egyéb polgármester keret</t>
  </si>
  <si>
    <t>Megbízási díj</t>
  </si>
  <si>
    <t>Kiadás összesen</t>
  </si>
  <si>
    <t>Tisztítószer</t>
  </si>
  <si>
    <t>Áfa</t>
  </si>
  <si>
    <t>Tartalék összesen</t>
  </si>
  <si>
    <t>Irodaszer,nyomtatvány</t>
  </si>
  <si>
    <t>Villamos energia</t>
  </si>
  <si>
    <t>Műk.kölcsön nyújtás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</si>
  <si>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</si>
  <si>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</si>
  <si>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</si>
  <si>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</si>
  <si>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</si>
  <si>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</si>
  <si>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</si>
  <si>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</si>
  <si>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</si>
  <si>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</si>
  <si>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</si>
  <si>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</si>
  <si>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</si>
  <si>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</si>
  <si>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</si>
  <si>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</si>
  <si>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</si>
  <si>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Külső bizottsági tagok</t>
  </si>
  <si>
    <t>Ügyvédi díj</t>
  </si>
  <si>
    <t>Tervek,engedélyek,földmérési munkák</t>
  </si>
  <si>
    <t>Víz és csatornadíj</t>
  </si>
  <si>
    <t>Karbantartás, kisjavítás</t>
  </si>
  <si>
    <t>Postaköltség</t>
  </si>
  <si>
    <t>Fejlesztési tartalék</t>
  </si>
  <si>
    <t>Katasztrófavédelem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</si>
  <si>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</si>
  <si>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</si>
  <si>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</si>
  <si>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</si>
  <si>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</si>
  <si>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</si>
  <si>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</si>
  <si>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</si>
  <si>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Hajtó és kenőanyag</t>
  </si>
  <si>
    <t>Karbantartási anyag</t>
  </si>
  <si>
    <t>Balatonszentgyörgy óvoda pénz átadás</t>
  </si>
  <si>
    <t>Tűzifa segély</t>
  </si>
  <si>
    <t>Bursa Hungarica</t>
  </si>
  <si>
    <t>Magánszemélyek kommunális adója</t>
  </si>
  <si>
    <t>Vagyonbiztosítás</t>
  </si>
  <si>
    <t>Nyelvpótlék</t>
  </si>
  <si>
    <t>Egyéb sajátos bevétel</t>
  </si>
  <si>
    <t>Naturista kemping bérleti díj</t>
  </si>
  <si>
    <t>Kiszámlázott Áfa</t>
  </si>
  <si>
    <t>Betegszabadság</t>
  </si>
  <si>
    <t>Munka és védőruha</t>
  </si>
  <si>
    <t>Foglalkozás eü.</t>
  </si>
  <si>
    <t>Munkáltató által fiz.szja</t>
  </si>
  <si>
    <t>Terembérlet Műv.ház</t>
  </si>
  <si>
    <t>Marketing</t>
  </si>
  <si>
    <t>Jogdíj</t>
  </si>
  <si>
    <t>Balatongyöngye Vidékfejlesztési társ.</t>
  </si>
  <si>
    <t>Mozdulj Balaton társ.</t>
  </si>
  <si>
    <t>Kistérségi tagdíj</t>
  </si>
  <si>
    <t>Egyéb kiadás</t>
  </si>
  <si>
    <t>Reklám és propaganda</t>
  </si>
  <si>
    <t xml:space="preserve">Belföldi kiküldetés </t>
  </si>
  <si>
    <t>Egyéb költségtérítés</t>
  </si>
  <si>
    <t>Közös Hivatal támogatása</t>
  </si>
  <si>
    <t>Balatonberény Önkormányzati szinten összesített</t>
  </si>
  <si>
    <t>Összesítő Balatonberény Önkormányzat</t>
  </si>
  <si>
    <t>Kommunális adó</t>
  </si>
  <si>
    <t>Bank kezelési költség</t>
  </si>
  <si>
    <t>Tartalék elszámolása</t>
  </si>
  <si>
    <t>Tűzoltóság</t>
  </si>
  <si>
    <t>Háziorvosi szolgálat</t>
  </si>
  <si>
    <t>Rendezvények</t>
  </si>
  <si>
    <t>Sport</t>
  </si>
  <si>
    <t>Bérleti díjak</t>
  </si>
  <si>
    <t>Közterület használati díjak</t>
  </si>
  <si>
    <t>Tulajdoni lap,végrehaj. bejegy,helyszínrajz</t>
  </si>
  <si>
    <t xml:space="preserve">Telefondíj 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</si>
  <si>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</si>
  <si>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</si>
  <si>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</si>
  <si>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</si>
  <si>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</si>
  <si>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</si>
  <si>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</si>
  <si>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</si>
  <si>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Helyi adó összesen (2-7)</t>
  </si>
  <si>
    <t>Működési bevétel összesen (1-17)</t>
  </si>
  <si>
    <t>Nőnap</t>
  </si>
  <si>
    <t>Kiemelt önkormányzati rendezvények</t>
  </si>
  <si>
    <t>Köztisztviselői nap</t>
  </si>
  <si>
    <t>Óvodások színházbérlete</t>
  </si>
  <si>
    <t>Testvértelepüléssel kapcs kiadás</t>
  </si>
  <si>
    <t>Áram</t>
  </si>
  <si>
    <t>Egyéb szállítás</t>
  </si>
  <si>
    <t>Hatósági igazgatás támogatás</t>
  </si>
  <si>
    <t>Fénymásolás,egyéb irodai szolgáltatás Műv.Ház</t>
  </si>
  <si>
    <t>Kulturális műsorok,rendezvények szervezése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</si>
  <si>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</si>
  <si>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</si>
  <si>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</si>
  <si>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</si>
  <si>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</si>
  <si>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</si>
  <si>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</si>
  <si>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</si>
  <si>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</si>
  <si>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</si>
  <si>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</si>
  <si>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</si>
  <si>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</si>
  <si>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</si>
  <si>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</si>
  <si>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</si>
  <si>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</si>
  <si>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</si>
  <si>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</si>
  <si>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</si>
  <si>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</si>
  <si>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</si>
  <si>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</si>
  <si>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</si>
  <si>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</si>
  <si>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</si>
  <si>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</si>
  <si>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</si>
  <si>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</si>
  <si>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</si>
  <si>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</si>
  <si>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Továbbszámlázott bevételek</t>
  </si>
  <si>
    <t>Szakmai anyag</t>
  </si>
  <si>
    <t>Továbbszámlázott kiadás</t>
  </si>
  <si>
    <t>Hulladék szállítás</t>
  </si>
  <si>
    <t>Alpolgármester tiszteletdíj</t>
  </si>
  <si>
    <t>Alpolgármester költségátalány</t>
  </si>
  <si>
    <t>Polgármester költségátalány</t>
  </si>
  <si>
    <t>B.berényért Egyesület</t>
  </si>
  <si>
    <t>Nyári programok fellépés utáni Áfa</t>
  </si>
  <si>
    <t>Augusztus 20 tűzijáték</t>
  </si>
  <si>
    <t>Augusztus 20 fellépési díj</t>
  </si>
  <si>
    <t>Augusztus 20 dologi kiadások Áfa</t>
  </si>
  <si>
    <t>Karácsony,Idősek napja,Mikulás,Farsang vásárolt élelmezés</t>
  </si>
  <si>
    <t>Karácsony,Idősek napja,Mikulás,Farsang vásárolt élelmezés Áfa</t>
  </si>
  <si>
    <t>Testvértelepüléssel kapcs kiadás Áfa</t>
  </si>
  <si>
    <t>Tartalék elemi kár esetén</t>
  </si>
  <si>
    <t>0527</t>
  </si>
  <si>
    <t>0511071</t>
  </si>
  <si>
    <t>Településüzemeltetési KFT-nek átadott pénz</t>
  </si>
  <si>
    <t>Munka és Tűzvédelmi szolgáltatás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</si>
  <si>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</si>
  <si>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</si>
  <si>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</si>
  <si>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</si>
  <si>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</si>
  <si>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Sport Egyesület támogatás gépjármű üzemeltetésre</t>
  </si>
  <si>
    <t>Megbízási díj Értéktár Bizottság</t>
  </si>
  <si>
    <t>091111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</si>
  <si>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</si>
  <si>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</si>
  <si>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</si>
  <si>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</si>
  <si>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</si>
  <si>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</si>
  <si>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>900020 Önkormányzatok funkcióra nem sorolható bevételei államháztartáson kívülről</t>
  </si>
  <si>
    <t>Előző évi elsz.Közös Hivatal</t>
  </si>
  <si>
    <t>Pályázattal kapcsolatos kiadások</t>
  </si>
  <si>
    <t>Kis értékű tárgyi eszköz</t>
  </si>
  <si>
    <t>Kerekítés</t>
  </si>
  <si>
    <t>Előző évi elszámolás visszafizetés</t>
  </si>
  <si>
    <t>091151</t>
  </si>
  <si>
    <t>Lakossági víz és csatorna szolg.támogatás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</si>
  <si>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</si>
  <si>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</si>
  <si>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</si>
  <si>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</si>
  <si>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</si>
  <si>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Cafetéria juttatás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</si>
  <si>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</si>
  <si>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</si>
  <si>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</si>
  <si>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</si>
  <si>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</si>
  <si>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</si>
  <si>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</si>
  <si>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</si>
  <si>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</si>
  <si>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</si>
  <si>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</si>
  <si>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</si>
  <si>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</si>
  <si>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</si>
  <si>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</si>
  <si>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</si>
  <si>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</si>
  <si>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</si>
  <si>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</si>
  <si>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053551</t>
  </si>
  <si>
    <t>05641</t>
  </si>
  <si>
    <t>093511</t>
  </si>
  <si>
    <t>093551</t>
  </si>
  <si>
    <t>0550211</t>
  </si>
  <si>
    <t>059141</t>
  </si>
  <si>
    <t>091141</t>
  </si>
  <si>
    <t>055131</t>
  </si>
  <si>
    <t>0511131</t>
  </si>
  <si>
    <t>05481</t>
  </si>
  <si>
    <t>Helyi adó bevételek</t>
  </si>
  <si>
    <t>Térítési díj átvállalás iskola</t>
  </si>
  <si>
    <t>Közbeszerzés lefolytatása</t>
  </si>
  <si>
    <t>09251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</si>
  <si>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</si>
  <si>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</si>
  <si>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</si>
  <si>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</si>
  <si>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</si>
  <si>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</si>
  <si>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104037 Intézményen kívüli gyermekétkeztetés</t>
  </si>
  <si>
    <t>Gyepmesteri szolgáltatás</t>
  </si>
  <si>
    <t>Szakmai anyagok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</si>
  <si>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</si>
  <si>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</si>
  <si>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</si>
  <si>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</si>
  <si>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</si>
  <si>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</si>
  <si>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</si>
  <si>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</si>
  <si>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</si>
  <si>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</si>
  <si>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</si>
  <si>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</si>
  <si>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</si>
  <si>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</si>
  <si>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</si>
  <si>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</si>
  <si>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</si>
  <si>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059143</t>
  </si>
  <si>
    <t>018030 Idősek nappali ellátása</t>
  </si>
  <si>
    <t>05483</t>
  </si>
  <si>
    <t>0548317</t>
  </si>
  <si>
    <t>0548316</t>
  </si>
  <si>
    <t>0548315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</si>
  <si>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</si>
  <si>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</si>
  <si>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</si>
  <si>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</si>
  <si>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</si>
  <si>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</si>
  <si>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</si>
  <si>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</si>
  <si>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098143</t>
  </si>
  <si>
    <t>Eseti nevelési segély/iskoláztatási támogatás/</t>
  </si>
  <si>
    <t>Szoc.hozzájár.adó</t>
  </si>
  <si>
    <t>KIADÁS</t>
  </si>
  <si>
    <t>BEVÉTEL</t>
  </si>
  <si>
    <t>Utánfutó biztosítás</t>
  </si>
  <si>
    <t>Adatkezelési szoftwer</t>
  </si>
  <si>
    <t>Szociális tüzelőanyag támogatás</t>
  </si>
  <si>
    <t>Szociális tüzelőanyag beszerzés</t>
  </si>
  <si>
    <t>Adatvédelmi szolgáltatás</t>
  </si>
  <si>
    <t>053413</t>
  </si>
  <si>
    <t>Kiküldetés</t>
  </si>
  <si>
    <t>Hangosítás éves kisrendezvények, ünnepek</t>
  </si>
  <si>
    <t>082044 Könyvtári szolgáltatások  50%</t>
  </si>
  <si>
    <t>018030 Önkormányzatok igazgatási tevékenysége</t>
  </si>
  <si>
    <t>0911311</t>
  </si>
  <si>
    <t>0911321</t>
  </si>
  <si>
    <t>Kamerarendszer karbantartás</t>
  </si>
  <si>
    <t>Riasztó karbantartás, felügyelet</t>
  </si>
  <si>
    <t>Informatikai szolgáltatás</t>
  </si>
  <si>
    <t>Beruházás áfa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</si>
  <si>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</si>
  <si>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</si>
  <si>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</si>
  <si>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</si>
  <si>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</si>
  <si>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Cafeteria</t>
  </si>
  <si>
    <t>Munkáltatót terhelő szja</t>
  </si>
  <si>
    <t>Játszóterek időszakos felülvizsgálata</t>
  </si>
  <si>
    <t>Tartalék</t>
  </si>
  <si>
    <t>Toner, tintapatron</t>
  </si>
  <si>
    <t>05643</t>
  </si>
  <si>
    <t>Működési célú pénz átadás ÁHT-n kívülre (05512)</t>
  </si>
  <si>
    <t>Támogatásértékű működési kiadás (05506)</t>
  </si>
  <si>
    <t>Fogászati ügyelet ellátás támogatása</t>
  </si>
  <si>
    <t>Igazgatási szolg. Díj</t>
  </si>
  <si>
    <t>Pályázati támogatás</t>
  </si>
  <si>
    <t xml:space="preserve">Alapilletmény, alapbér </t>
  </si>
  <si>
    <t xml:space="preserve">Kis ért.informatikai eszköz </t>
  </si>
  <si>
    <t>066020 "Veszprém-Balaton 2023 EKF program" Múltház felújítás</t>
  </si>
  <si>
    <t>097534</t>
  </si>
  <si>
    <t>"Veszprém-Balaton 2023 EKF program" Múltház felújítás</t>
  </si>
  <si>
    <t>Szociális tüzifa feldolgozás, szállítás</t>
  </si>
  <si>
    <t>0525</t>
  </si>
  <si>
    <t>Táppénz hozzájárulás</t>
  </si>
  <si>
    <t>Karbantartás</t>
  </si>
  <si>
    <t>094071</t>
  </si>
  <si>
    <t>053213</t>
  </si>
  <si>
    <t>053363</t>
  </si>
  <si>
    <t>053343</t>
  </si>
  <si>
    <t>053361</t>
  </si>
  <si>
    <t>Projektmenedzsment</t>
  </si>
  <si>
    <t>Nyilvánosság biztosítása</t>
  </si>
  <si>
    <t>Felújítás áfa</t>
  </si>
  <si>
    <t>Ixnet program</t>
  </si>
  <si>
    <t>0511031</t>
  </si>
  <si>
    <t>Jutalom</t>
  </si>
  <si>
    <t>Óvoda elöző évi elszámolás</t>
  </si>
  <si>
    <t>051221</t>
  </si>
  <si>
    <t>Kiszámlázott szolg. Áfa</t>
  </si>
  <si>
    <t>05336</t>
  </si>
  <si>
    <t>Fordítás</t>
  </si>
  <si>
    <t>színpadfedés és fénytechnika bérlés  3 alkalomra</t>
  </si>
  <si>
    <t>Hangtechnika bérlése 3 alkalomra</t>
  </si>
  <si>
    <t>Megbízási díj főépítész</t>
  </si>
  <si>
    <t>09751</t>
  </si>
  <si>
    <t>09361</t>
  </si>
  <si>
    <t>053123</t>
  </si>
  <si>
    <t>053333</t>
  </si>
  <si>
    <t>Bérleti díj</t>
  </si>
  <si>
    <t>Polgármesteri illetmény támogatása</t>
  </si>
  <si>
    <t>Szoc.hozzájárulási adó</t>
  </si>
  <si>
    <t>Iparűzési adóhoz kapcsolódó kiegészítő támogatás</t>
  </si>
  <si>
    <t>091163</t>
  </si>
  <si>
    <t>Elöző évi elszámolás (Szünidei étkezés)</t>
  </si>
  <si>
    <t xml:space="preserve">Felhalmozási célú pénz átadás </t>
  </si>
  <si>
    <t>65 év felettiek karácsonyi támogatása</t>
  </si>
  <si>
    <t>053113</t>
  </si>
  <si>
    <t>Elöző évi elszámolás (Iparűzési adó kiegészítés)</t>
  </si>
  <si>
    <t>Szakmai szolgáltatás</t>
  </si>
  <si>
    <t>Megbízási díj nyertes pályázatok után</t>
  </si>
  <si>
    <t>Külső személyi juttatás</t>
  </si>
  <si>
    <t>Közvilágítási lámpatest</t>
  </si>
  <si>
    <t>018020 Központi költségvetési befizetések</t>
  </si>
  <si>
    <t>0550223</t>
  </si>
  <si>
    <t>0550221</t>
  </si>
  <si>
    <t>Finanszírozási kiadás</t>
  </si>
  <si>
    <t>Karácsonyi támogatás</t>
  </si>
  <si>
    <t>Sport Egyesület támogatás működésre</t>
  </si>
  <si>
    <t>Egyéb községi ünnepek</t>
  </si>
  <si>
    <t>Egyéb anyag</t>
  </si>
  <si>
    <t>B.keresztúr Alapszolg.Közp.elöző évi elszámolás</t>
  </si>
  <si>
    <t>0511061</t>
  </si>
  <si>
    <t>Jubileumi jutalom</t>
  </si>
  <si>
    <t>066020 TOP_PLUSZ-3.3.2-21-SO1-2022-00009 Orvosi rendelők felújítása Balatonberényben és Vörsön</t>
  </si>
  <si>
    <t>Eszközbeszerzés költségei</t>
  </si>
  <si>
    <t>Orvosi rendelő felújítás</t>
  </si>
  <si>
    <t>Műszaki jellgű szolgáltatások</t>
  </si>
  <si>
    <t>Térfigyelő kamerarendszer bővítése</t>
  </si>
  <si>
    <t>TOP_PLUSZ Orvosi rendelő felújítás</t>
  </si>
  <si>
    <t>Klímabarát tagdíj</t>
  </si>
  <si>
    <t>Útburkolat felújítás</t>
  </si>
  <si>
    <t>Projektelőkészítés</t>
  </si>
  <si>
    <t>Nem elszámolható költségek</t>
  </si>
  <si>
    <t xml:space="preserve">VP6-7.2.1.1-21 Külterületi helyi közutak fejlesztése </t>
  </si>
  <si>
    <t>Kulturális feladatok bérjellgű kiegészítő támogatás</t>
  </si>
  <si>
    <t>B.keresztúr Alapszolg.Közp.pénz átadás</t>
  </si>
  <si>
    <t xml:space="preserve">Megbízási díj helyi újság </t>
  </si>
  <si>
    <t>2023.évi állami támogatás megelőlegezés</t>
  </si>
  <si>
    <t xml:space="preserve">Lakott külterülettel kapcs.fel. </t>
  </si>
  <si>
    <t xml:space="preserve">Zöldterület gazd.kapcsolatos feladat </t>
  </si>
  <si>
    <t>Közvilágítás fenntartás támogatás</t>
  </si>
  <si>
    <t xml:space="preserve">Köztemető fenntartás támogatás </t>
  </si>
  <si>
    <t xml:space="preserve">Közutak fenntartásának támogatása </t>
  </si>
  <si>
    <t xml:space="preserve">Egyéb önkormányzati feladat </t>
  </si>
  <si>
    <t>Kistelep. szociális feladatainak tám.</t>
  </si>
  <si>
    <t xml:space="preserve">Rászoruló gyermekek szünidei étkeztetése </t>
  </si>
  <si>
    <t>Önkormányzati szolidaritási hozzájárulás</t>
  </si>
  <si>
    <r>
      <t>Polgármesteri illetmény kieg. támogatása</t>
    </r>
    <r>
      <rPr>
        <b/>
        <sz val="8"/>
        <rFont val="Arial CE"/>
        <charset val="238"/>
      </rPr>
      <t xml:space="preserve"> </t>
    </r>
  </si>
  <si>
    <r>
      <t>2023.évi bér kiegészítő támogatás</t>
    </r>
    <r>
      <rPr>
        <b/>
        <sz val="8"/>
        <rFont val="Arial CE"/>
        <charset val="238"/>
      </rPr>
      <t xml:space="preserve"> </t>
    </r>
  </si>
  <si>
    <t>Adatok:  Ft-ban</t>
  </si>
  <si>
    <t>Egyéb kommunikációs szolgáltatás WIFI hálózat)</t>
  </si>
  <si>
    <t>Helyi újság nyomtatása</t>
  </si>
  <si>
    <t>053523</t>
  </si>
  <si>
    <t>053521</t>
  </si>
  <si>
    <t>Áfa fizetés</t>
  </si>
  <si>
    <t>082094 Kulturális bérfejlesztés támogatás</t>
  </si>
  <si>
    <t>0511013</t>
  </si>
  <si>
    <t>05231</t>
  </si>
  <si>
    <t>Marcali Mentők Egyesülete támogatás</t>
  </si>
  <si>
    <t>Fel nem használt támogatási összeg visszautalása</t>
  </si>
  <si>
    <t>Egyéb dologi kiadás</t>
  </si>
  <si>
    <t>Kulturális bérfejlesztés támogatás</t>
  </si>
  <si>
    <t>2024.évi állami támogatás megelőlegezés</t>
  </si>
  <si>
    <t>910502 Közművelődési intézmények, közösségi színterek működtetése</t>
  </si>
  <si>
    <t>05673</t>
  </si>
  <si>
    <t>Kis érték tárgyi eszköz</t>
  </si>
  <si>
    <t>051223</t>
  </si>
  <si>
    <t>094113</t>
  </si>
  <si>
    <t>Elöző évi áramdíj visszautalás</t>
  </si>
  <si>
    <t>0533113</t>
  </si>
  <si>
    <t>0533123</t>
  </si>
  <si>
    <t>0533143</t>
  </si>
  <si>
    <t>0533111</t>
  </si>
  <si>
    <t>0533121</t>
  </si>
  <si>
    <t>0533141</t>
  </si>
  <si>
    <t xml:space="preserve">Áfa visszatérülés </t>
  </si>
  <si>
    <t>Számítástechnikai szolgáltatás, inf eszk.karbant</t>
  </si>
  <si>
    <t>Gyermekétkeztetés hozzájárulás</t>
  </si>
  <si>
    <t>Kártevőírtás</t>
  </si>
  <si>
    <t>Alapbér (Turisztikai referens)</t>
  </si>
  <si>
    <t>Tájházak és Szabadtéri Múzeumok Szövetsége tagdíj</t>
  </si>
  <si>
    <t>0911151</t>
  </si>
  <si>
    <t>Rendkívüli önkormányzati támogatás</t>
  </si>
  <si>
    <t>Külterületi utcanéctáblák</t>
  </si>
  <si>
    <t>09521</t>
  </si>
  <si>
    <t>Ingatlan értékesítés 2590 hrsz</t>
  </si>
  <si>
    <t>Gyermekjóléti Központ támogatás</t>
  </si>
  <si>
    <t>053553</t>
  </si>
  <si>
    <t>NHSZ Zöldfok Zrt. részére jogerős ítélet alapján kártérítés, perköltség, kamat</t>
  </si>
  <si>
    <t>Saját erő</t>
  </si>
  <si>
    <t>Közvilágítás üzemeltetési támogatás</t>
  </si>
  <si>
    <t>Kulturális feladatok támogatása</t>
  </si>
  <si>
    <t>Redőny beszerzés</t>
  </si>
  <si>
    <t>2024.évi költségvetés módosítás</t>
  </si>
  <si>
    <t xml:space="preserve">2024.évi módosított költségvetés </t>
  </si>
  <si>
    <t>2024. évi eredeti költségvetés</t>
  </si>
  <si>
    <t>2024.évi tényleges teljesítés</t>
  </si>
  <si>
    <t>Maradvány ig.vétel (felhalmozási)   018030 Cofog</t>
  </si>
  <si>
    <t>2024. évi tényleges teljesítés</t>
  </si>
  <si>
    <t>Elöző évi gázdíj visszautalás</t>
  </si>
  <si>
    <t>094103</t>
  </si>
  <si>
    <t>094101</t>
  </si>
  <si>
    <t>Kártérítés</t>
  </si>
  <si>
    <t>Közterület horgászat</t>
  </si>
  <si>
    <t>096523</t>
  </si>
  <si>
    <t>09651</t>
  </si>
  <si>
    <t>DRV-től átvett pénz - lakossági víz támogatás visszautalás</t>
  </si>
  <si>
    <t>Alapbér</t>
  </si>
  <si>
    <t>053533</t>
  </si>
  <si>
    <t>053531</t>
  </si>
  <si>
    <t>Kamat fizetés</t>
  </si>
  <si>
    <t>091143</t>
  </si>
  <si>
    <t>Béremelés kiegészítő támogatás</t>
  </si>
  <si>
    <t>Kéményellenőrzés</t>
  </si>
  <si>
    <t>0965344</t>
  </si>
  <si>
    <t>Bursa támogatás visszautalás</t>
  </si>
  <si>
    <t>Balatoni Szövetség tagdíj, évforduló támogatás</t>
  </si>
  <si>
    <t>082092 Közművelődés – hagyományos közösségi kulturális értékek gondozása</t>
  </si>
  <si>
    <t>Villamosenergia szolgáltatás</t>
  </si>
  <si>
    <t>Víz szolgáltatás</t>
  </si>
  <si>
    <t>053513</t>
  </si>
  <si>
    <t>MÚLT HÁZ</t>
  </si>
  <si>
    <t>Múlt Házz</t>
  </si>
  <si>
    <t>05633</t>
  </si>
  <si>
    <t>Gyógyszertár blokknyomtató</t>
  </si>
  <si>
    <t>Vásárolt anyag</t>
  </si>
  <si>
    <t>Gyermeknapi rendezvények</t>
  </si>
  <si>
    <t>Kötbér</t>
  </si>
  <si>
    <t>045160 Közutak üzemeltetése, fenntartása</t>
  </si>
  <si>
    <t>05621</t>
  </si>
  <si>
    <t>05713</t>
  </si>
  <si>
    <t>Botond utca útfelújítás</t>
  </si>
  <si>
    <t>Búbos köz útfelújítás</t>
  </si>
  <si>
    <t>05743</t>
  </si>
  <si>
    <t>05623</t>
  </si>
  <si>
    <t>Templom köz útépítés</t>
  </si>
  <si>
    <t>Beuházás áfa</t>
  </si>
  <si>
    <t>Közutak üzemeltetése, fenntartása</t>
  </si>
  <si>
    <t>Utánfutó műszaki vizsga</t>
  </si>
  <si>
    <t>Temetési költség</t>
  </si>
  <si>
    <t>MÁV területek fűnyírása</t>
  </si>
  <si>
    <t>0584331</t>
  </si>
  <si>
    <t>05841</t>
  </si>
  <si>
    <t>El nem számolt előleg visszautalása</t>
  </si>
  <si>
    <t>Egyéb felhalmozási célú kiadás</t>
  </si>
  <si>
    <t>062020 VP6-7.2.1.1-21 Külterületi helyi közutak fejlesztése  - Mise út</t>
  </si>
  <si>
    <t>Egyéb dologi kiadás - Palackdíj</t>
  </si>
  <si>
    <t>Játszótéri eszközök ellenőrzése</t>
  </si>
  <si>
    <t>097531</t>
  </si>
  <si>
    <t>Településfejlesztési hozzájárulás</t>
  </si>
  <si>
    <t>2025.évi állami támogatás megelőlegezés</t>
  </si>
  <si>
    <t>B.keresztúr Iskoláért Közalapítvány</t>
  </si>
  <si>
    <t>2025. évi költségvetés</t>
  </si>
  <si>
    <t xml:space="preserve">Azonosító:   </t>
  </si>
  <si>
    <t>2025.évi költségvetés</t>
  </si>
  <si>
    <t>045160 Hegyközi út kiépítése</t>
  </si>
  <si>
    <t>Műszaki tervdokumentáció</t>
  </si>
  <si>
    <t>Beruházás önerő</t>
  </si>
  <si>
    <t>Szakmai szolgáltatás - Telekalakítás</t>
  </si>
  <si>
    <t>Posta előtti útkereszteződés felújítása</t>
  </si>
  <si>
    <t>Hegyközi út kiépítése</t>
  </si>
  <si>
    <t>Egyéb bevétel (MÁV)</t>
  </si>
  <si>
    <t>Fásítás</t>
  </si>
  <si>
    <t>Céltartalék - Szolgálati lakás önerő</t>
  </si>
  <si>
    <t xml:space="preserve">2025.évi áll. Tám. megelőlegezés vissza </t>
  </si>
  <si>
    <t>Egyéb szolgáltatás, festés</t>
  </si>
  <si>
    <t>Szezonnyitó, búcsú, mesefesztivál</t>
  </si>
  <si>
    <t>Egyéb szolgáltatások (színpadfestés, hangtechnika összesen)</t>
  </si>
  <si>
    <t>Idősek napi fellépő díja</t>
  </si>
  <si>
    <t>Polgármester jubileumi jutalom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</si>
</sst>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color theme="1"/>
      <name val="Arial ce"/>
    </font>
    <font>
      <b/>
      <sz val="7"/>
      <name val="Arial CE"/>
      <charset val="238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/>
    <xf numFmtId="0" fontId="7" fillId="0" borderId="0" xfId="0" applyFont="1"/>
    <xf numFmtId="3" fontId="7" fillId="0" borderId="0" xfId="0" applyNumberFormat="1" applyFont="1"/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6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8" fillId="0" borderId="1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/>
    <xf numFmtId="3" fontId="6" fillId="0" borderId="0" xfId="0" applyNumberFormat="1" applyFont="1"/>
    <xf numFmtId="0" fontId="6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wrapText="1"/>
    </xf>
    <xf numFmtId="3" fontId="2" fillId="0" borderId="3" xfId="0" applyNumberFormat="1" applyFont="1" applyBorder="1"/>
    <xf numFmtId="49" fontId="14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6" fillId="0" borderId="0" xfId="0" applyFont="1"/>
    <xf numFmtId="0" fontId="14" fillId="0" borderId="0" xfId="0" applyFont="1" applyAlignment="1">
      <alignment wrapText="1"/>
    </xf>
    <xf numFmtId="0" fontId="20" fillId="0" borderId="0" xfId="0" applyFont="1" applyAlignment="1">
      <alignment wrapText="1"/>
    </xf>
    <xf numFmtId="49" fontId="2" fillId="0" borderId="0" xfId="0" applyNumberFormat="1" applyFont="1" applyAlignment="1">
      <alignment horizontal="left"/>
    </xf>
    <xf numFmtId="0" fontId="21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wrapText="1"/>
    </xf>
    <xf numFmtId="3" fontId="16" fillId="0" borderId="8" xfId="0" applyNumberFormat="1" applyFont="1" applyBorder="1" applyAlignment="1">
      <alignment horizontal="center" wrapText="1"/>
    </xf>
    <xf numFmtId="3" fontId="16" fillId="0" borderId="3" xfId="0" applyNumberFormat="1" applyFont="1" applyBorder="1" applyAlignment="1">
      <alignment horizontal="center" wrapText="1"/>
    </xf>
    <xf numFmtId="3" fontId="15" fillId="0" borderId="3" xfId="0" applyNumberFormat="1" applyFont="1" applyBorder="1" applyAlignment="1">
      <alignment horizontal="right" wrapText="1"/>
    </xf>
    <xf numFmtId="3" fontId="6" fillId="0" borderId="3" xfId="0" applyNumberFormat="1" applyFont="1" applyBorder="1"/>
    <xf numFmtId="3" fontId="2" fillId="0" borderId="1" xfId="0" applyNumberFormat="1" applyFont="1" applyFill="1" applyBorder="1"/>
    <xf numFmtId="49" fontId="2" fillId="0" borderId="0" xfId="0" applyNumberFormat="1" applyFont="1" applyFill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/>
    <xf numFmtId="3" fontId="7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49" fontId="1" fillId="0" borderId="0" xfId="0" applyNumberFormat="1" applyFont="1" applyFill="1" applyAlignment="1">
      <alignment horizontal="left"/>
    </xf>
    <xf numFmtId="3" fontId="16" fillId="0" borderId="1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Alignment="1">
      <alignment horizontal="center" wrapText="1"/>
    </xf>
    <xf numFmtId="3" fontId="1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3" fontId="5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/>
    <xf numFmtId="3" fontId="5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16" fontId="2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3" fontId="3" fillId="0" borderId="0" xfId="0" applyNumberFormat="1" applyFont="1" applyFill="1"/>
    <xf numFmtId="49" fontId="2" fillId="0" borderId="5" xfId="0" applyNumberFormat="1" applyFont="1" applyFill="1" applyBorder="1" applyAlignment="1">
      <alignment horizontal="left"/>
    </xf>
    <xf numFmtId="0" fontId="2" fillId="0" borderId="5" xfId="0" applyFont="1" applyFill="1" applyBorder="1"/>
    <xf numFmtId="3" fontId="2" fillId="0" borderId="5" xfId="0" applyNumberFormat="1" applyFont="1" applyFill="1" applyBorder="1"/>
    <xf numFmtId="49" fontId="2" fillId="0" borderId="6" xfId="0" applyNumberFormat="1" applyFont="1" applyFill="1" applyBorder="1" applyAlignment="1">
      <alignment horizontal="left"/>
    </xf>
    <xf numFmtId="0" fontId="2" fillId="0" borderId="6" xfId="0" applyFont="1" applyFill="1" applyBorder="1"/>
    <xf numFmtId="3" fontId="2" fillId="0" borderId="6" xfId="0" applyNumberFormat="1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3" fontId="5" fillId="0" borderId="0" xfId="0" applyNumberFormat="1" applyFont="1" applyFill="1" applyBorder="1"/>
    <xf numFmtId="3" fontId="3" fillId="0" borderId="1" xfId="0" applyNumberFormat="1" applyFont="1" applyFill="1" applyBorder="1"/>
    <xf numFmtId="3" fontId="5" fillId="0" borderId="4" xfId="0" applyNumberFormat="1" applyFont="1" applyFill="1" applyBorder="1"/>
    <xf numFmtId="49" fontId="7" fillId="0" borderId="0" xfId="0" applyNumberFormat="1" applyFont="1" applyFill="1" applyAlignment="1">
      <alignment horizontal="left"/>
    </xf>
    <xf numFmtId="0" fontId="7" fillId="0" borderId="0" xfId="0" applyFont="1" applyFill="1"/>
    <xf numFmtId="49" fontId="4" fillId="0" borderId="0" xfId="0" applyNumberFormat="1" applyFont="1" applyFill="1" applyAlignment="1">
      <alignment horizontal="left"/>
    </xf>
    <xf numFmtId="0" fontId="3" fillId="0" borderId="1" xfId="0" applyFont="1" applyFill="1" applyBorder="1"/>
    <xf numFmtId="0" fontId="3" fillId="0" borderId="0" xfId="0" applyFont="1" applyFill="1"/>
    <xf numFmtId="49" fontId="18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3" fontId="4" fillId="0" borderId="0" xfId="0" applyNumberFormat="1" applyFont="1" applyFill="1"/>
    <xf numFmtId="49" fontId="17" fillId="0" borderId="0" xfId="0" applyNumberFormat="1" applyFont="1" applyFill="1" applyAlignment="1">
      <alignment horizontal="left"/>
    </xf>
    <xf numFmtId="0" fontId="17" fillId="0" borderId="0" xfId="0" applyFont="1" applyFill="1"/>
    <xf numFmtId="3" fontId="17" fillId="0" borderId="0" xfId="0" applyNumberFormat="1" applyFont="1" applyFill="1"/>
    <xf numFmtId="0" fontId="15" fillId="0" borderId="0" xfId="0" applyFont="1" applyFill="1"/>
    <xf numFmtId="49" fontId="12" fillId="0" borderId="0" xfId="0" applyNumberFormat="1" applyFont="1" applyFill="1" applyAlignment="1">
      <alignment horizontal="left"/>
    </xf>
    <xf numFmtId="0" fontId="12" fillId="0" borderId="0" xfId="0" applyFont="1" applyFill="1"/>
    <xf numFmtId="3" fontId="12" fillId="0" borderId="0" xfId="0" applyNumberFormat="1" applyFont="1" applyFill="1"/>
    <xf numFmtId="49" fontId="15" fillId="0" borderId="1" xfId="0" applyNumberFormat="1" applyFont="1" applyFill="1" applyBorder="1" applyAlignment="1">
      <alignment horizontal="left"/>
    </xf>
    <xf numFmtId="0" fontId="15" fillId="0" borderId="1" xfId="0" applyFont="1" applyFill="1" applyBorder="1"/>
    <xf numFmtId="3" fontId="15" fillId="0" borderId="1" xfId="0" applyNumberFormat="1" applyFont="1" applyFill="1" applyBorder="1"/>
    <xf numFmtId="3" fontId="15" fillId="0" borderId="0" xfId="0" applyNumberFormat="1" applyFont="1" applyFill="1"/>
    <xf numFmtId="49" fontId="12" fillId="0" borderId="1" xfId="0" applyNumberFormat="1" applyFont="1" applyFill="1" applyBorder="1" applyAlignment="1">
      <alignment horizontal="left"/>
    </xf>
    <xf numFmtId="0" fontId="12" fillId="0" borderId="1" xfId="0" applyFont="1" applyFill="1" applyBorder="1"/>
    <xf numFmtId="3" fontId="1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0" fontId="9" fillId="0" borderId="1" xfId="0" applyFont="1" applyFill="1" applyBorder="1"/>
    <xf numFmtId="3" fontId="9" fillId="0" borderId="1" xfId="0" applyNumberFormat="1" applyFont="1" applyFill="1" applyBorder="1"/>
    <xf numFmtId="3" fontId="9" fillId="0" borderId="0" xfId="0" applyNumberFormat="1" applyFont="1" applyFill="1"/>
    <xf numFmtId="0" fontId="10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1.xml"/><Relationship Id="rId5" Type="http://schemas.openxmlformats.org/officeDocument/2006/relationships/styles" Target="styles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9" Type="http://schemas.microsoft.com/office/2017/10/relationships/person" Target="persons/person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41"/>
  <sheetViews>
    <sheetView zoomScaleNormal="100" workbookViewId="0">
      <selection activeCell="G40" sqref="G40"/>
    </sheetView>
  </sheetViews>
  <sheetFormatPr defaultColWidth="9.140625" defaultRowHeight="11.25" x14ac:dyDescent="0.2"/>
  <cols>
    <col min="1" max="1" width="35.5703125" style="36" customWidth="1"/>
    <col min="2" max="11" width="12.5703125" style="3" customWidth="1"/>
    <col min="12" max="16384" width="9.140625" style="3"/>
  </cols>
  <sheetData>
    <row r="1" spans="1:11" ht="12.6" customHeight="1" x14ac:dyDescent="0.2">
      <c r="A1" s="116" t="s">
        <v>102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1" ht="12.6" customHeight="1" x14ac:dyDescent="0.2">
      <c r="A2" s="116" t="s">
        <v>555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1" ht="12.6" customHeight="1" x14ac:dyDescent="0.2">
      <c r="A3" s="27"/>
      <c r="B3" s="27"/>
      <c r="C3" s="27"/>
      <c r="D3" s="27"/>
      <c r="E3" s="27"/>
      <c r="F3" s="27"/>
      <c r="G3" s="27"/>
      <c r="H3" s="27"/>
      <c r="I3" s="27"/>
    </row>
    <row r="4" spans="1:11" x14ac:dyDescent="0.2">
      <c r="A4" s="28"/>
      <c r="B4" s="120" t="s">
        <v>333</v>
      </c>
      <c r="C4" s="118"/>
      <c r="D4" s="118"/>
      <c r="E4" s="118"/>
      <c r="F4" s="118"/>
      <c r="G4" s="117" t="s">
        <v>334</v>
      </c>
      <c r="H4" s="118"/>
      <c r="I4" s="118"/>
      <c r="J4" s="118"/>
      <c r="K4" s="119"/>
    </row>
    <row r="5" spans="1:11" s="29" customFormat="1" ht="36" customHeight="1" x14ac:dyDescent="0.2">
      <c r="A5" s="28" t="s">
        <v>7</v>
      </c>
      <c r="B5" s="12" t="s">
        <v>496</v>
      </c>
      <c r="C5" s="12" t="s">
        <v>494</v>
      </c>
      <c r="D5" s="12" t="s">
        <v>495</v>
      </c>
      <c r="E5" s="12" t="s">
        <v>497</v>
      </c>
      <c r="F5" s="41" t="s">
        <v>553</v>
      </c>
      <c r="G5" s="42" t="s">
        <v>496</v>
      </c>
      <c r="H5" s="12" t="s">
        <v>494</v>
      </c>
      <c r="I5" s="12" t="s">
        <v>495</v>
      </c>
      <c r="J5" s="12" t="s">
        <v>497</v>
      </c>
      <c r="K5" s="12" t="s">
        <v>553</v>
      </c>
    </row>
    <row r="6" spans="1:11" s="29" customFormat="1" ht="12" customHeight="1" x14ac:dyDescent="0.2">
      <c r="A6" s="39" t="s">
        <v>538</v>
      </c>
      <c r="B6" s="40">
        <f>Önkormányzat!D17</f>
        <v>0</v>
      </c>
      <c r="C6" s="40">
        <f>Önkormányzat!E17</f>
        <v>11315368</v>
      </c>
      <c r="D6" s="40">
        <f>Önkormányzat!F17</f>
        <v>11315368</v>
      </c>
      <c r="E6" s="40">
        <f>Önkormányzat!G17</f>
        <v>11315368</v>
      </c>
      <c r="F6" s="40">
        <f>Önkormányzat!H17</f>
        <v>10795000</v>
      </c>
      <c r="G6" s="43"/>
      <c r="H6" s="43"/>
      <c r="I6" s="43"/>
      <c r="J6" s="43"/>
      <c r="K6" s="43"/>
    </row>
    <row r="7" spans="1:11" s="29" customFormat="1" ht="12" customHeight="1" x14ac:dyDescent="0.2">
      <c r="A7" s="39" t="s">
        <v>561</v>
      </c>
      <c r="B7" s="40">
        <f>Önkormányzat!D28</f>
        <v>0</v>
      </c>
      <c r="C7" s="40">
        <f>Önkormányzat!E28</f>
        <v>0</v>
      </c>
      <c r="D7" s="40">
        <f>Önkormányzat!F28</f>
        <v>0</v>
      </c>
      <c r="E7" s="40">
        <f>Önkormányzat!G28</f>
        <v>0</v>
      </c>
      <c r="F7" s="40">
        <f>Önkormányzat!H28</f>
        <v>15025000</v>
      </c>
      <c r="G7" s="43"/>
      <c r="H7" s="43"/>
      <c r="I7" s="43"/>
      <c r="J7" s="43"/>
      <c r="K7" s="43"/>
    </row>
    <row r="8" spans="1:11" x14ac:dyDescent="0.2">
      <c r="A8" s="30" t="s">
        <v>89</v>
      </c>
      <c r="B8" s="2">
        <f>SUM(Önkormányzat!D66+Önkormányzat!D80)</f>
        <v>22249000</v>
      </c>
      <c r="C8" s="2">
        <f>SUM(Önkormányzat!E66+Önkormányzat!E80)</f>
        <v>0</v>
      </c>
      <c r="D8" s="2">
        <f>SUM(Önkormányzat!F66+Önkormányzat!F80)</f>
        <v>22249000</v>
      </c>
      <c r="E8" s="2">
        <f>SUM(Önkormányzat!G66+Önkormányzat!G80)</f>
        <v>20993379</v>
      </c>
      <c r="F8" s="2">
        <f>SUM(Önkormányzat!H66+Önkormányzat!H80)</f>
        <v>33483000</v>
      </c>
      <c r="G8" s="31">
        <f>Önkormányzat!D87+Önkormányzat!D73</f>
        <v>5622000</v>
      </c>
      <c r="H8" s="31">
        <f>Önkormányzat!E87+Önkormányzat!E73</f>
        <v>0</v>
      </c>
      <c r="I8" s="31">
        <f>Önkormányzat!F87+Önkormányzat!F73</f>
        <v>5622000</v>
      </c>
      <c r="J8" s="31">
        <f>Önkormányzat!G87+Önkormányzat!G73</f>
        <v>5675519</v>
      </c>
      <c r="K8" s="31">
        <f>Önkormányzat!H87+Önkormányzat!H73</f>
        <v>3644000</v>
      </c>
    </row>
    <row r="9" spans="1:11" ht="14.25" customHeight="1" x14ac:dyDescent="0.2">
      <c r="A9" s="30" t="s">
        <v>90</v>
      </c>
      <c r="B9" s="2">
        <f>(Önkormányzat!D99)</f>
        <v>34733933</v>
      </c>
      <c r="C9" s="2">
        <f>(Önkormányzat!E99)</f>
        <v>0</v>
      </c>
      <c r="D9" s="2">
        <f>(Önkormányzat!F99)</f>
        <v>34733933</v>
      </c>
      <c r="E9" s="2">
        <f>(Önkormányzat!G99)</f>
        <v>33716587</v>
      </c>
      <c r="F9" s="2">
        <f>(Önkormányzat!H99)</f>
        <v>34825901</v>
      </c>
      <c r="G9" s="31"/>
      <c r="H9" s="31"/>
      <c r="I9" s="31"/>
      <c r="J9" s="31"/>
      <c r="K9" s="31"/>
    </row>
    <row r="10" spans="1:11" ht="13.5" customHeight="1" x14ac:dyDescent="0.2">
      <c r="A10" s="30" t="s">
        <v>169</v>
      </c>
      <c r="B10" s="2">
        <f>(Önkormányzat!D109)</f>
        <v>140000</v>
      </c>
      <c r="C10" s="2">
        <f>(Önkormányzat!E109)</f>
        <v>0</v>
      </c>
      <c r="D10" s="2">
        <f>(Önkormányzat!F109)</f>
        <v>140000</v>
      </c>
      <c r="E10" s="2">
        <f>(Önkormányzat!G109)</f>
        <v>76396</v>
      </c>
      <c r="F10" s="2">
        <f>(Önkormányzat!H109)</f>
        <v>152400</v>
      </c>
      <c r="G10" s="31"/>
      <c r="H10" s="31"/>
      <c r="I10" s="31"/>
      <c r="J10" s="31"/>
      <c r="K10" s="31"/>
    </row>
    <row r="11" spans="1:11" ht="19.5" customHeight="1" x14ac:dyDescent="0.2">
      <c r="A11" s="32" t="s">
        <v>324</v>
      </c>
      <c r="B11" s="2">
        <f>(Önkormányzat!D134)</f>
        <v>6566000</v>
      </c>
      <c r="C11" s="2">
        <f>(Önkormányzat!E134)</f>
        <v>0</v>
      </c>
      <c r="D11" s="2">
        <f>(Önkormányzat!F134)</f>
        <v>6566000</v>
      </c>
      <c r="E11" s="2">
        <f>(Önkormányzat!G134)</f>
        <v>0</v>
      </c>
      <c r="F11" s="2">
        <f>(Önkormányzat!H134)</f>
        <v>0</v>
      </c>
      <c r="G11" s="31">
        <f>(Önkormányzat!D123)</f>
        <v>7064000</v>
      </c>
      <c r="H11" s="31">
        <f>(Önkormányzat!E123)</f>
        <v>0</v>
      </c>
      <c r="I11" s="31">
        <f>(Önkormányzat!F123)</f>
        <v>7064000</v>
      </c>
      <c r="J11" s="31">
        <f>(Önkormányzat!G123)</f>
        <v>0</v>
      </c>
      <c r="K11" s="31">
        <f>(Önkormányzat!H123)</f>
        <v>0</v>
      </c>
    </row>
    <row r="12" spans="1:11" ht="11.45" customHeight="1" x14ac:dyDescent="0.2">
      <c r="A12" s="30" t="s">
        <v>238</v>
      </c>
      <c r="B12" s="2">
        <f>(Önkormányzat!D292)</f>
        <v>127000</v>
      </c>
      <c r="C12" s="2">
        <f>(Önkormányzat!E292)</f>
        <v>0</v>
      </c>
      <c r="D12" s="2">
        <f>(Önkormányzat!F292)</f>
        <v>127000</v>
      </c>
      <c r="E12" s="2">
        <f>(Önkormányzat!G292)</f>
        <v>0</v>
      </c>
      <c r="F12" s="2">
        <f>(Önkormányzat!H292)</f>
        <v>127000</v>
      </c>
      <c r="G12" s="31"/>
      <c r="H12" s="31"/>
      <c r="I12" s="31"/>
      <c r="J12" s="31"/>
      <c r="K12" s="31"/>
    </row>
    <row r="13" spans="1:11" ht="11.45" customHeight="1" x14ac:dyDescent="0.2">
      <c r="A13" s="30" t="s">
        <v>8</v>
      </c>
      <c r="B13" s="2">
        <f>(Önkormányzat!D302)</f>
        <v>12764000</v>
      </c>
      <c r="C13" s="2">
        <f>(Önkormányzat!E302)</f>
        <v>1508000</v>
      </c>
      <c r="D13" s="2">
        <f>(Önkormányzat!F302)</f>
        <v>14272000</v>
      </c>
      <c r="E13" s="2">
        <f>(Önkormányzat!G302)</f>
        <v>14119370</v>
      </c>
      <c r="F13" s="2">
        <f>(Önkormányzat!H302)</f>
        <v>13145000</v>
      </c>
      <c r="G13" s="31"/>
      <c r="H13" s="31"/>
      <c r="I13" s="31"/>
      <c r="J13" s="31"/>
      <c r="K13" s="31"/>
    </row>
    <row r="14" spans="1:11" ht="11.45" customHeight="1" x14ac:dyDescent="0.2">
      <c r="A14" s="30" t="s">
        <v>286</v>
      </c>
      <c r="B14" s="2"/>
      <c r="C14" s="2"/>
      <c r="D14" s="2"/>
      <c r="E14" s="2"/>
      <c r="F14" s="2"/>
      <c r="G14" s="31">
        <f>(Önkormányzat!D316)</f>
        <v>166000000</v>
      </c>
      <c r="H14" s="31">
        <f>(Önkormányzat!E316)</f>
        <v>0</v>
      </c>
      <c r="I14" s="31">
        <f>(Önkormányzat!F316)</f>
        <v>166000000</v>
      </c>
      <c r="J14" s="31">
        <f>(Önkormányzat!G316)</f>
        <v>176631238</v>
      </c>
      <c r="K14" s="31">
        <f>(Önkormányzat!H316)</f>
        <v>162000000</v>
      </c>
    </row>
    <row r="15" spans="1:11" ht="14.25" customHeight="1" x14ac:dyDescent="0.2">
      <c r="A15" s="30" t="s">
        <v>0</v>
      </c>
      <c r="B15" s="2">
        <f>(Önkormányzat!D235)</f>
        <v>147585076</v>
      </c>
      <c r="C15" s="2">
        <f>(Önkormányzat!E235)</f>
        <v>7483050</v>
      </c>
      <c r="D15" s="2">
        <f>(Önkormányzat!F235)</f>
        <v>155068126</v>
      </c>
      <c r="E15" s="2">
        <f>(Önkormányzat!G235)</f>
        <v>134855373</v>
      </c>
      <c r="F15" s="2">
        <f>(Önkormányzat!H235)</f>
        <v>132127000</v>
      </c>
      <c r="G15" s="31">
        <f>(Önkormányzat!D155)</f>
        <v>223875814</v>
      </c>
      <c r="H15" s="31">
        <f>(Önkormányzat!E155)</f>
        <v>1180117</v>
      </c>
      <c r="I15" s="31">
        <f>(Önkormányzat!F155)</f>
        <v>225055931</v>
      </c>
      <c r="J15" s="31">
        <f>(Önkormányzat!G155)</f>
        <v>257985206</v>
      </c>
      <c r="K15" s="31">
        <f>(Önkormányzat!H155)</f>
        <v>141411108</v>
      </c>
    </row>
    <row r="16" spans="1:11" ht="14.25" customHeight="1" x14ac:dyDescent="0.2">
      <c r="A16" s="30" t="s">
        <v>429</v>
      </c>
      <c r="B16" s="2">
        <f>Önkormányzat!D256</f>
        <v>121569533</v>
      </c>
      <c r="C16" s="2">
        <f>Önkormányzat!E256</f>
        <v>0</v>
      </c>
      <c r="D16" s="2">
        <f>Önkormányzat!F256</f>
        <v>121569533</v>
      </c>
      <c r="E16" s="2">
        <f>Önkormányzat!G256</f>
        <v>109169533</v>
      </c>
      <c r="F16" s="2">
        <f>Önkormányzat!H256</f>
        <v>132029533</v>
      </c>
      <c r="G16" s="31">
        <f>Önkormányzat!D241</f>
        <v>0</v>
      </c>
      <c r="H16" s="31">
        <f>Önkormányzat!E241</f>
        <v>0</v>
      </c>
      <c r="I16" s="31">
        <f>Önkormányzat!F241</f>
        <v>0</v>
      </c>
      <c r="J16" s="31">
        <f>Önkormányzat!G241</f>
        <v>0</v>
      </c>
      <c r="K16" s="31">
        <f>Önkormányzat!H241</f>
        <v>109169533</v>
      </c>
    </row>
    <row r="17" spans="1:11" ht="14.25" customHeight="1" x14ac:dyDescent="0.2">
      <c r="A17" s="38" t="s">
        <v>434</v>
      </c>
      <c r="B17" s="2">
        <f>Önkormányzat!D277</f>
        <v>75140349</v>
      </c>
      <c r="C17" s="2">
        <f>Önkormányzat!E277</f>
        <v>0</v>
      </c>
      <c r="D17" s="2">
        <f>Önkormányzat!F277</f>
        <v>75140349</v>
      </c>
      <c r="E17" s="2">
        <f>Önkormányzat!G277</f>
        <v>63326199</v>
      </c>
      <c r="F17" s="2">
        <f>Önkormányzat!H277</f>
        <v>0</v>
      </c>
      <c r="G17" s="31">
        <f>Önkormányzat!D264</f>
        <v>41167899</v>
      </c>
      <c r="H17" s="31">
        <f>Önkormányzat!E264</f>
        <v>7365791</v>
      </c>
      <c r="I17" s="31">
        <f>Önkormányzat!F264</f>
        <v>48533690</v>
      </c>
      <c r="J17" s="31">
        <f>Önkormányzat!G264</f>
        <v>36988545</v>
      </c>
      <c r="K17" s="31">
        <f>Önkormányzat!H264</f>
        <v>0</v>
      </c>
    </row>
    <row r="18" spans="1:11" ht="13.5" customHeight="1" x14ac:dyDescent="0.2">
      <c r="A18" s="30" t="s">
        <v>371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31">
        <f>Önkormányzat!D284</f>
        <v>6970000</v>
      </c>
      <c r="H18" s="31">
        <f>Önkormányzat!E284</f>
        <v>0</v>
      </c>
      <c r="I18" s="31">
        <f>Önkormányzat!F284</f>
        <v>6970000</v>
      </c>
      <c r="J18" s="31">
        <f>Önkormányzat!G284</f>
        <v>6970164</v>
      </c>
      <c r="K18" s="31">
        <f>Önkormányzat!H284</f>
        <v>0</v>
      </c>
    </row>
    <row r="19" spans="1:11" ht="11.45" customHeight="1" x14ac:dyDescent="0.2">
      <c r="A19" s="30" t="s">
        <v>1</v>
      </c>
      <c r="B19" s="2">
        <f>Önkormányzat!D324+Önkormányzat!D357</f>
        <v>2926255</v>
      </c>
      <c r="C19" s="2">
        <f>Önkormányzat!E324+Önkormányzat!E357</f>
        <v>393800</v>
      </c>
      <c r="D19" s="2">
        <f>Önkormányzat!F324+Önkormányzat!F357</f>
        <v>3320055</v>
      </c>
      <c r="E19" s="2">
        <f>Önkormányzat!G324+Önkormányzat!G357</f>
        <v>3320055</v>
      </c>
      <c r="F19" s="2">
        <f>Önkormányzat!H324+Önkormányzat!H357</f>
        <v>1767827</v>
      </c>
      <c r="G19" s="31">
        <f>(Önkormányzat!D350)</f>
        <v>48183052</v>
      </c>
      <c r="H19" s="31">
        <f>(Önkormányzat!E350)</f>
        <v>10475120</v>
      </c>
      <c r="I19" s="31">
        <f>(Önkormányzat!F350)</f>
        <v>58658172</v>
      </c>
      <c r="J19" s="31">
        <f>(Önkormányzat!G350)</f>
        <v>61371065</v>
      </c>
      <c r="K19" s="31">
        <f>(Önkormányzat!H350)</f>
        <v>55824106</v>
      </c>
    </row>
    <row r="20" spans="1:11" ht="11.45" customHeight="1" x14ac:dyDescent="0.2">
      <c r="A20" s="30" t="s">
        <v>301</v>
      </c>
      <c r="B20" s="2"/>
      <c r="C20" s="2"/>
      <c r="D20" s="2"/>
      <c r="E20" s="2"/>
      <c r="F20" s="2"/>
      <c r="G20" s="31">
        <f>(Önkormányzat!D365)</f>
        <v>0</v>
      </c>
      <c r="H20" s="31">
        <f>(Önkormányzat!E365)</f>
        <v>0</v>
      </c>
      <c r="I20" s="31">
        <f>(Önkormányzat!F365)</f>
        <v>0</v>
      </c>
      <c r="J20" s="31">
        <f>(Önkormányzat!G365)</f>
        <v>0</v>
      </c>
      <c r="K20" s="31">
        <f>(Önkormányzat!H365)</f>
        <v>0</v>
      </c>
    </row>
    <row r="21" spans="1:11" ht="11.45" customHeight="1" x14ac:dyDescent="0.2">
      <c r="A21" s="30" t="s">
        <v>295</v>
      </c>
      <c r="B21" s="2">
        <f>(Önkormányzat!D373)</f>
        <v>127000</v>
      </c>
      <c r="C21" s="2">
        <f>(Önkormányzat!E373)</f>
        <v>0</v>
      </c>
      <c r="D21" s="2">
        <f>(Önkormányzat!F373)</f>
        <v>127000</v>
      </c>
      <c r="E21" s="2">
        <f>(Önkormányzat!G373)</f>
        <v>91200</v>
      </c>
      <c r="F21" s="2">
        <f>(Önkormányzat!H373)</f>
        <v>122000</v>
      </c>
      <c r="G21" s="31"/>
      <c r="H21" s="31"/>
      <c r="I21" s="31"/>
      <c r="J21" s="31"/>
      <c r="K21" s="31"/>
    </row>
    <row r="22" spans="1:11" ht="11.45" customHeight="1" x14ac:dyDescent="0.2">
      <c r="A22" s="30" t="s">
        <v>149</v>
      </c>
      <c r="B22" s="2">
        <f>(Önkormányzat!D383)</f>
        <v>12218763</v>
      </c>
      <c r="C22" s="2">
        <f>(Önkormányzat!E383)</f>
        <v>-5024410</v>
      </c>
      <c r="D22" s="2">
        <f>(Önkormányzat!F383)</f>
        <v>7194353</v>
      </c>
      <c r="E22" s="2">
        <f>(Önkormányzat!G383)</f>
        <v>0</v>
      </c>
      <c r="F22" s="2">
        <f>(Önkormányzat!H383)</f>
        <v>28803742</v>
      </c>
      <c r="G22" s="31"/>
      <c r="H22" s="31"/>
      <c r="I22" s="31"/>
      <c r="J22" s="31"/>
      <c r="K22" s="31"/>
    </row>
    <row r="23" spans="1:11" ht="11.45" customHeight="1" x14ac:dyDescent="0.2">
      <c r="A23" s="30" t="s">
        <v>150</v>
      </c>
      <c r="B23" s="2">
        <f>(Önkormányzat!D396)</f>
        <v>1905000</v>
      </c>
      <c r="C23" s="2">
        <f>(Önkormányzat!E396)</f>
        <v>0</v>
      </c>
      <c r="D23" s="2">
        <f>(Önkormányzat!F396)</f>
        <v>1905000</v>
      </c>
      <c r="E23" s="2">
        <f>(Önkormányzat!G396)</f>
        <v>254472</v>
      </c>
      <c r="F23" s="2">
        <f>(Önkormányzat!H396)</f>
        <v>1092200</v>
      </c>
      <c r="G23" s="31"/>
      <c r="H23" s="31"/>
      <c r="I23" s="31"/>
      <c r="J23" s="31"/>
      <c r="K23" s="31"/>
    </row>
    <row r="24" spans="1:11" ht="11.45" customHeight="1" x14ac:dyDescent="0.2">
      <c r="A24" s="30" t="s">
        <v>2</v>
      </c>
      <c r="B24" s="2">
        <f>(Önkormányzat!D425+Önkormányzat!D433)</f>
        <v>12220000</v>
      </c>
      <c r="C24" s="2">
        <f>(Önkormányzat!E425+Önkormányzat!E433)</f>
        <v>0</v>
      </c>
      <c r="D24" s="2">
        <f>(Önkormányzat!F425+Önkormányzat!F433)</f>
        <v>12220000</v>
      </c>
      <c r="E24" s="2">
        <f>(Önkormányzat!G425+Önkormányzat!G433)</f>
        <v>11556493</v>
      </c>
      <c r="F24" s="2">
        <f>(Önkormányzat!H425+Önkormányzat!H433)</f>
        <v>14309000</v>
      </c>
      <c r="G24" s="31">
        <f>Önkormányzat!D441</f>
        <v>0</v>
      </c>
      <c r="H24" s="31">
        <f>Önkormányzat!E441</f>
        <v>0</v>
      </c>
      <c r="I24" s="31">
        <f>Önkormányzat!F441</f>
        <v>0</v>
      </c>
      <c r="J24" s="31">
        <f>Önkormányzat!G441</f>
        <v>2447000</v>
      </c>
      <c r="K24" s="31">
        <f>Önkormányzat!H441</f>
        <v>0</v>
      </c>
    </row>
    <row r="25" spans="1:11" ht="11.45" customHeight="1" x14ac:dyDescent="0.2">
      <c r="A25" s="30" t="s">
        <v>151</v>
      </c>
      <c r="B25" s="2">
        <f>(Önkormányzat!D456)</f>
        <v>1865000</v>
      </c>
      <c r="C25" s="2">
        <f>(Önkormányzat!E456)</f>
        <v>0</v>
      </c>
      <c r="D25" s="2">
        <f>(Önkormányzat!F456)</f>
        <v>1865000</v>
      </c>
      <c r="E25" s="2">
        <f>(Önkormányzat!G456)</f>
        <v>862904</v>
      </c>
      <c r="F25" s="2">
        <f>(Önkormányzat!H456)</f>
        <v>1378000</v>
      </c>
      <c r="G25" s="31">
        <f>Önkormányzat!D463</f>
        <v>0</v>
      </c>
      <c r="H25" s="31">
        <f>Önkormányzat!E463</f>
        <v>0</v>
      </c>
      <c r="I25" s="31">
        <f>Önkormányzat!F463</f>
        <v>0</v>
      </c>
      <c r="J25" s="31">
        <f>Önkormányzat!G463</f>
        <v>33237</v>
      </c>
      <c r="K25" s="31">
        <f>Önkormányzat!H463</f>
        <v>0</v>
      </c>
    </row>
    <row r="26" spans="1:11" ht="11.45" customHeight="1" x14ac:dyDescent="0.2">
      <c r="A26" s="30" t="s">
        <v>3</v>
      </c>
      <c r="B26" s="2">
        <f>(Önkormányzat!D478)</f>
        <v>3044856</v>
      </c>
      <c r="C26" s="2">
        <f>(Önkormányzat!E478)</f>
        <v>0</v>
      </c>
      <c r="D26" s="2">
        <f>(Önkormányzat!F478)</f>
        <v>3044856</v>
      </c>
      <c r="E26" s="2">
        <f>(Önkormányzat!G478)</f>
        <v>3044856</v>
      </c>
      <c r="F26" s="2">
        <f>(Önkormányzat!H478)</f>
        <v>0</v>
      </c>
      <c r="G26" s="31">
        <f>Önkormányzat!D470</f>
        <v>1304000</v>
      </c>
      <c r="H26" s="31">
        <f>Önkormányzat!E470</f>
        <v>0</v>
      </c>
      <c r="I26" s="31">
        <f>Önkormányzat!F470</f>
        <v>1304000</v>
      </c>
      <c r="J26" s="31">
        <f>Önkormányzat!G470</f>
        <v>1304000</v>
      </c>
      <c r="K26" s="31">
        <f>Önkormányzat!H470</f>
        <v>3044856</v>
      </c>
    </row>
    <row r="27" spans="1:11" ht="12.75" customHeight="1" x14ac:dyDescent="0.2">
      <c r="A27" s="30" t="s">
        <v>4</v>
      </c>
      <c r="B27" s="2">
        <f>(Önkormányzat!D497)</f>
        <v>6700000</v>
      </c>
      <c r="C27" s="2">
        <f>(Önkormányzat!E497)</f>
        <v>2395220</v>
      </c>
      <c r="D27" s="2">
        <f>(Önkormányzat!F497)</f>
        <v>9095220</v>
      </c>
      <c r="E27" s="2">
        <f>(Önkormányzat!G497)</f>
        <v>9115130</v>
      </c>
      <c r="F27" s="2">
        <f>(Önkormányzat!H497)</f>
        <v>9700000</v>
      </c>
      <c r="G27" s="31">
        <f>Önkormányzat!D504</f>
        <v>0</v>
      </c>
      <c r="H27" s="31">
        <f>Önkormányzat!E504</f>
        <v>0</v>
      </c>
      <c r="I27" s="31">
        <f>Önkormányzat!F504</f>
        <v>0</v>
      </c>
      <c r="J27" s="31">
        <f>Önkormányzat!G504</f>
        <v>60000</v>
      </c>
      <c r="K27" s="31">
        <f>Önkormányzat!H504</f>
        <v>0</v>
      </c>
    </row>
    <row r="28" spans="1:11" ht="13.5" customHeight="1" x14ac:dyDescent="0.2">
      <c r="A28" s="30" t="s">
        <v>5</v>
      </c>
      <c r="B28" s="2">
        <f>(Önkormányzat!D529)</f>
        <v>2210000</v>
      </c>
      <c r="C28" s="2">
        <f>(Önkormányzat!E529)</f>
        <v>0</v>
      </c>
      <c r="D28" s="2">
        <f>(Önkormányzat!F529)</f>
        <v>2210000</v>
      </c>
      <c r="E28" s="2">
        <f>(Önkormányzat!G529)</f>
        <v>1859805</v>
      </c>
      <c r="F28" s="2">
        <f>(Önkormányzat!H529)</f>
        <v>1990000</v>
      </c>
      <c r="G28" s="31"/>
      <c r="H28" s="31"/>
      <c r="I28" s="31"/>
      <c r="J28" s="31"/>
      <c r="K28" s="31"/>
    </row>
    <row r="29" spans="1:11" ht="11.45" customHeight="1" x14ac:dyDescent="0.2">
      <c r="A29" s="30" t="s">
        <v>152</v>
      </c>
      <c r="B29" s="2">
        <f>(Önkormányzat!D555)</f>
        <v>11016000</v>
      </c>
      <c r="C29" s="2">
        <f>(Önkormányzat!E555)</f>
        <v>0</v>
      </c>
      <c r="D29" s="2">
        <f>(Önkormányzat!F555)</f>
        <v>11016000</v>
      </c>
      <c r="E29" s="2">
        <f>(Önkormányzat!G555)</f>
        <v>7148767</v>
      </c>
      <c r="F29" s="2">
        <f>(Önkormányzat!H555)</f>
        <v>14351000</v>
      </c>
      <c r="G29" s="31"/>
      <c r="H29" s="31"/>
      <c r="I29" s="31"/>
      <c r="J29" s="31"/>
      <c r="K29" s="31"/>
    </row>
    <row r="30" spans="1:11" ht="12.6" customHeight="1" x14ac:dyDescent="0.2">
      <c r="A30" s="30" t="s">
        <v>153</v>
      </c>
      <c r="B30" s="2">
        <f>(Önkormányzat!D563)</f>
        <v>3500000</v>
      </c>
      <c r="C30" s="2">
        <f>(Önkormányzat!E563)</f>
        <v>0</v>
      </c>
      <c r="D30" s="2">
        <f>(Önkormányzat!F563)</f>
        <v>3500000</v>
      </c>
      <c r="E30" s="2">
        <f>(Önkormányzat!G563)</f>
        <v>3500000</v>
      </c>
      <c r="F30" s="2">
        <f>(Önkormányzat!H563)</f>
        <v>3000000</v>
      </c>
      <c r="G30" s="31"/>
      <c r="H30" s="31"/>
      <c r="I30" s="31"/>
      <c r="J30" s="31"/>
      <c r="K30" s="31"/>
    </row>
    <row r="31" spans="1:11" ht="12.75" customHeight="1" x14ac:dyDescent="0.2">
      <c r="A31" s="30" t="s">
        <v>176</v>
      </c>
      <c r="B31" s="2"/>
      <c r="C31" s="2"/>
      <c r="D31" s="2"/>
      <c r="E31" s="2"/>
      <c r="F31" s="2"/>
      <c r="G31" s="31">
        <f>(Önkormányzat!D571)</f>
        <v>61000</v>
      </c>
      <c r="H31" s="31">
        <f>(Önkormányzat!E571)</f>
        <v>0</v>
      </c>
      <c r="I31" s="31">
        <f>(Önkormányzat!F571)</f>
        <v>61000</v>
      </c>
      <c r="J31" s="31">
        <f>(Önkormányzat!G571)</f>
        <v>33100</v>
      </c>
      <c r="K31" s="31">
        <f>(Önkormányzat!H571)</f>
        <v>39000</v>
      </c>
    </row>
    <row r="32" spans="1:11" ht="12.75" customHeight="1" x14ac:dyDescent="0.2">
      <c r="A32" s="30" t="s">
        <v>462</v>
      </c>
      <c r="B32" s="2">
        <f>Önkormányzat!D589</f>
        <v>0</v>
      </c>
      <c r="C32" s="2">
        <f>Önkormányzat!E589</f>
        <v>0</v>
      </c>
      <c r="D32" s="2">
        <f>Önkormányzat!F589</f>
        <v>0</v>
      </c>
      <c r="E32" s="2">
        <f>Önkormányzat!G589</f>
        <v>846960</v>
      </c>
      <c r="F32" s="2">
        <f>Önkormányzat!H589</f>
        <v>0</v>
      </c>
      <c r="G32" s="31"/>
      <c r="H32" s="31"/>
      <c r="I32" s="31"/>
      <c r="J32" s="31"/>
      <c r="K32" s="31"/>
    </row>
    <row r="33" spans="1:11" ht="12" customHeight="1" x14ac:dyDescent="0.2">
      <c r="A33" s="30" t="s">
        <v>177</v>
      </c>
      <c r="B33" s="2"/>
      <c r="C33" s="2"/>
      <c r="D33" s="2"/>
      <c r="E33" s="2"/>
      <c r="F33" s="2"/>
      <c r="G33" s="31">
        <f>(Önkormányzat!D580)</f>
        <v>64000</v>
      </c>
      <c r="H33" s="31">
        <f>(Önkormányzat!E580)</f>
        <v>0</v>
      </c>
      <c r="I33" s="31">
        <f>(Önkormányzat!F580)</f>
        <v>64000</v>
      </c>
      <c r="J33" s="31">
        <f>(Önkormányzat!G580)</f>
        <v>151525</v>
      </c>
      <c r="K33" s="31">
        <f>(Önkormányzat!H580)</f>
        <v>102000</v>
      </c>
    </row>
    <row r="34" spans="1:11" ht="12.6" customHeight="1" x14ac:dyDescent="0.2">
      <c r="A34" s="30" t="s">
        <v>178</v>
      </c>
      <c r="B34" s="2">
        <f>Önkormányzat!D638</f>
        <v>21704000</v>
      </c>
      <c r="C34" s="2">
        <f>Önkormányzat!E638</f>
        <v>950000</v>
      </c>
      <c r="D34" s="2">
        <f>Önkormányzat!F638</f>
        <v>22654000</v>
      </c>
      <c r="E34" s="2">
        <f>Önkormányzat!G638</f>
        <v>19191659</v>
      </c>
      <c r="F34" s="2">
        <f>Önkormányzat!H638</f>
        <v>25743000</v>
      </c>
      <c r="G34" s="31"/>
      <c r="H34" s="31"/>
      <c r="I34" s="31"/>
      <c r="J34" s="31"/>
      <c r="K34" s="31"/>
    </row>
    <row r="35" spans="1:11" ht="12.6" customHeight="1" x14ac:dyDescent="0.2">
      <c r="A35" s="30" t="s">
        <v>523</v>
      </c>
      <c r="B35" s="2">
        <f>Önkormányzat!D654</f>
        <v>0</v>
      </c>
      <c r="C35" s="2">
        <f>Önkormányzat!E654</f>
        <v>0</v>
      </c>
      <c r="D35" s="2">
        <f>Önkormányzat!F654</f>
        <v>0</v>
      </c>
      <c r="E35" s="2">
        <f>Önkormányzat!G654</f>
        <v>287892</v>
      </c>
      <c r="F35" s="2">
        <f>Önkormányzat!H654</f>
        <v>1268000</v>
      </c>
      <c r="G35" s="31"/>
      <c r="H35" s="31"/>
      <c r="I35" s="31"/>
      <c r="J35" s="31"/>
      <c r="K35" s="31"/>
    </row>
    <row r="36" spans="1:11" s="35" customFormat="1" ht="22.5" customHeight="1" x14ac:dyDescent="0.2">
      <c r="A36" s="33" t="s">
        <v>9</v>
      </c>
      <c r="B36" s="34">
        <f>SUM(B6:B35)</f>
        <v>500311765</v>
      </c>
      <c r="C36" s="34">
        <f t="shared" ref="C36:F36" si="0">SUM(C6:C35)</f>
        <v>19021028</v>
      </c>
      <c r="D36" s="34">
        <f t="shared" si="0"/>
        <v>519332793</v>
      </c>
      <c r="E36" s="34">
        <f t="shared" si="0"/>
        <v>448652398</v>
      </c>
      <c r="F36" s="34">
        <f t="shared" si="0"/>
        <v>475234603</v>
      </c>
      <c r="G36" s="44">
        <f t="shared" ref="G36" si="1">SUM(G6:G35)</f>
        <v>500311765</v>
      </c>
      <c r="H36" s="44">
        <f t="shared" ref="H36:K36" si="2">SUM(H6:H35)</f>
        <v>19021028</v>
      </c>
      <c r="I36" s="44">
        <f t="shared" si="2"/>
        <v>519332793</v>
      </c>
      <c r="J36" s="44">
        <f t="shared" si="2"/>
        <v>549650599</v>
      </c>
      <c r="K36" s="44">
        <f t="shared" si="2"/>
        <v>475234603</v>
      </c>
    </row>
    <row r="37" spans="1:11" x14ac:dyDescent="0.2"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s="6" customFormat="1" x14ac:dyDescent="0.2">
      <c r="A38" s="3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x14ac:dyDescent="0.2"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37" t="s">
        <v>359</v>
      </c>
      <c r="B40" s="4"/>
      <c r="C40" s="4"/>
      <c r="D40" s="4"/>
      <c r="E40" s="4"/>
      <c r="F40" s="4"/>
      <c r="G40" s="7">
        <f>G36-B36</f>
        <v>0</v>
      </c>
      <c r="H40" s="4"/>
      <c r="I40" s="4"/>
      <c r="J40" s="4"/>
      <c r="K40" s="4"/>
    </row>
    <row r="41" spans="1:11" x14ac:dyDescent="0.2">
      <c r="B41" s="4"/>
      <c r="C41" s="4"/>
      <c r="D41" s="4"/>
      <c r="E41" s="4"/>
      <c r="F41" s="4"/>
      <c r="G41" s="4"/>
      <c r="H41" s="4"/>
      <c r="I41" s="4"/>
      <c r="J41" s="4"/>
      <c r="K41" s="4"/>
    </row>
  </sheetData>
  <mergeCells count="4">
    <mergeCell ref="A1:J1"/>
    <mergeCell ref="A2:J2"/>
    <mergeCell ref="G4:K4"/>
    <mergeCell ref="B4:F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9" orientation="landscape" r:id="rId1"/>
  <headerFooter alignWithMargins="0">
    <oddHeader>&amp;CBalatonberény Önkormányzat 2025
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A22" zoomScaleNormal="100" workbookViewId="0">
      <selection activeCell="I7" sqref="I7"/>
    </sheetView>
  </sheetViews>
  <sheetFormatPr defaultColWidth="9.140625" defaultRowHeight="11.25" x14ac:dyDescent="0.2"/>
  <cols>
    <col min="1" max="1" width="2.85546875" style="3" customWidth="1"/>
    <col min="2" max="2" width="47" style="3" customWidth="1"/>
    <col min="3" max="7" width="12.5703125" style="3" customWidth="1"/>
    <col min="8" max="16384" width="9.140625" style="3"/>
  </cols>
  <sheetData>
    <row r="1" spans="1:11" x14ac:dyDescent="0.2">
      <c r="A1" s="14"/>
      <c r="B1" s="8"/>
      <c r="C1" s="4"/>
      <c r="D1" s="4"/>
      <c r="E1" s="4"/>
      <c r="F1" s="4"/>
      <c r="G1" s="4"/>
    </row>
    <row r="2" spans="1:11" x14ac:dyDescent="0.2">
      <c r="A2" s="121" t="s">
        <v>145</v>
      </c>
      <c r="B2" s="121"/>
      <c r="C2" s="121"/>
      <c r="D2" s="121"/>
      <c r="E2" s="121"/>
      <c r="F2" s="121"/>
    </row>
    <row r="3" spans="1:11" x14ac:dyDescent="0.2">
      <c r="A3" s="122" t="s">
        <v>555</v>
      </c>
      <c r="B3" s="122"/>
      <c r="C3" s="122"/>
      <c r="D3" s="122"/>
      <c r="E3" s="122"/>
      <c r="F3" s="122"/>
    </row>
    <row r="4" spans="1:11" ht="12.75" customHeight="1" x14ac:dyDescent="0.2">
      <c r="A4" s="26"/>
      <c r="B4" s="26"/>
      <c r="C4" s="26"/>
      <c r="D4" s="26"/>
      <c r="E4" s="26"/>
      <c r="F4" s="26"/>
      <c r="G4" s="26" t="s">
        <v>450</v>
      </c>
    </row>
    <row r="5" spans="1:11" s="9" customFormat="1" ht="32.25" customHeight="1" x14ac:dyDescent="0.2">
      <c r="A5" s="10"/>
      <c r="B5" s="11"/>
      <c r="C5" s="12" t="s">
        <v>496</v>
      </c>
      <c r="D5" s="12" t="s">
        <v>494</v>
      </c>
      <c r="E5" s="12" t="s">
        <v>495</v>
      </c>
      <c r="F5" s="12" t="s">
        <v>497</v>
      </c>
      <c r="G5" s="12" t="s">
        <v>553</v>
      </c>
    </row>
    <row r="6" spans="1:11" x14ac:dyDescent="0.2">
      <c r="A6" s="14"/>
      <c r="B6" s="15" t="s">
        <v>12</v>
      </c>
      <c r="C6" s="4"/>
      <c r="D6" s="4"/>
      <c r="E6" s="4"/>
      <c r="F6" s="4"/>
      <c r="G6" s="4"/>
    </row>
    <row r="7" spans="1:11" x14ac:dyDescent="0.2">
      <c r="A7" s="16">
        <v>1</v>
      </c>
      <c r="B7" s="1" t="s">
        <v>13</v>
      </c>
      <c r="C7" s="2">
        <f>(Önkormányzat!D697)</f>
        <v>39294000</v>
      </c>
      <c r="D7" s="2">
        <f>(Önkormányzat!E697)</f>
        <v>647168</v>
      </c>
      <c r="E7" s="2">
        <f>(Önkormányzat!F697)</f>
        <v>39941168</v>
      </c>
      <c r="F7" s="2">
        <f>(Önkormányzat!G697)</f>
        <v>37212200</v>
      </c>
      <c r="G7" s="2">
        <f>(Önkormányzat!H697)</f>
        <v>54010000</v>
      </c>
    </row>
    <row r="8" spans="1:11" x14ac:dyDescent="0.2">
      <c r="A8" s="16">
        <v>2</v>
      </c>
      <c r="B8" s="1" t="s">
        <v>14</v>
      </c>
      <c r="C8" s="2">
        <f>(Önkormányzat!D698)</f>
        <v>5365000</v>
      </c>
      <c r="D8" s="2">
        <f>(Önkormányzat!E698)</f>
        <v>53882</v>
      </c>
      <c r="E8" s="2">
        <f>(Önkormányzat!F698)</f>
        <v>5418882</v>
      </c>
      <c r="F8" s="2">
        <f>(Önkormányzat!G698)</f>
        <v>4868833</v>
      </c>
      <c r="G8" s="2">
        <f>(Önkormányzat!H698)</f>
        <v>4388000</v>
      </c>
    </row>
    <row r="9" spans="1:11" x14ac:dyDescent="0.2">
      <c r="A9" s="16">
        <v>3</v>
      </c>
      <c r="B9" s="1" t="s">
        <v>15</v>
      </c>
      <c r="C9" s="2">
        <f>(Önkormányzat!D699)</f>
        <v>94802129</v>
      </c>
      <c r="D9" s="2">
        <f>(Önkormányzat!E699)</f>
        <v>-2867653</v>
      </c>
      <c r="E9" s="2">
        <f>(Önkormányzat!F699)</f>
        <v>91934476</v>
      </c>
      <c r="F9" s="2">
        <f>(Önkormányzat!G699)</f>
        <v>61021717</v>
      </c>
      <c r="G9" s="2">
        <f>(Önkormányzat!H699)</f>
        <v>71843600</v>
      </c>
    </row>
    <row r="10" spans="1:11" x14ac:dyDescent="0.2">
      <c r="A10" s="16">
        <v>4</v>
      </c>
      <c r="B10" s="1" t="s">
        <v>93</v>
      </c>
      <c r="C10" s="2">
        <f>(Önkormányzat!D700)</f>
        <v>48778789</v>
      </c>
      <c r="D10" s="2">
        <f>(Önkormányzat!E700)</f>
        <v>0</v>
      </c>
      <c r="E10" s="2">
        <f>(Önkormányzat!F700)</f>
        <v>48778789</v>
      </c>
      <c r="F10" s="2">
        <f>(Önkormányzat!G700)</f>
        <v>47080443</v>
      </c>
      <c r="G10" s="2">
        <f>(Önkormányzat!H700)</f>
        <v>47825901</v>
      </c>
    </row>
    <row r="11" spans="1:11" x14ac:dyDescent="0.2">
      <c r="A11" s="16">
        <v>5</v>
      </c>
      <c r="B11" s="1" t="s">
        <v>94</v>
      </c>
      <c r="C11" s="2">
        <f>(Önkormányzat!D701)</f>
        <v>96110000</v>
      </c>
      <c r="D11" s="2">
        <f>(Önkormányzat!E701)</f>
        <v>8079900</v>
      </c>
      <c r="E11" s="2">
        <f>(Önkormányzat!F701)</f>
        <v>104189900</v>
      </c>
      <c r="F11" s="2">
        <f>(Önkormányzat!G701)</f>
        <v>103725945</v>
      </c>
      <c r="G11" s="2">
        <f>(Önkormányzat!H701)</f>
        <v>95490000</v>
      </c>
    </row>
    <row r="12" spans="1:11" x14ac:dyDescent="0.2">
      <c r="A12" s="16">
        <v>6</v>
      </c>
      <c r="B12" s="1" t="s">
        <v>85</v>
      </c>
      <c r="C12" s="2">
        <f>(Önkormányzat!D702)</f>
        <v>0</v>
      </c>
      <c r="D12" s="2">
        <f>(Önkormányzat!E702)</f>
        <v>0</v>
      </c>
      <c r="E12" s="2">
        <f>(Önkormányzat!F702)</f>
        <v>0</v>
      </c>
      <c r="F12" s="2">
        <f>(Önkormányzat!G702)</f>
        <v>0</v>
      </c>
      <c r="G12" s="2">
        <f>(Önkormányzat!H702)</f>
        <v>0</v>
      </c>
    </row>
    <row r="13" spans="1:11" x14ac:dyDescent="0.2">
      <c r="A13" s="16">
        <v>7</v>
      </c>
      <c r="B13" s="1" t="s">
        <v>16</v>
      </c>
      <c r="C13" s="2">
        <f>(Önkormányzat!D703)</f>
        <v>6700000</v>
      </c>
      <c r="D13" s="2">
        <f>(Önkormányzat!E703)</f>
        <v>0</v>
      </c>
      <c r="E13" s="2">
        <f>(Önkormányzat!F703)</f>
        <v>6700000</v>
      </c>
      <c r="F13" s="2">
        <f>(Önkormányzat!G703)</f>
        <v>6719910</v>
      </c>
      <c r="G13" s="2">
        <f>(Önkormányzat!H703)</f>
        <v>9700000</v>
      </c>
    </row>
    <row r="14" spans="1:11" x14ac:dyDescent="0.2">
      <c r="A14" s="16">
        <v>8</v>
      </c>
      <c r="B14" s="1" t="s">
        <v>17</v>
      </c>
      <c r="C14" s="2"/>
      <c r="D14" s="2"/>
      <c r="E14" s="2"/>
      <c r="F14" s="2"/>
      <c r="G14" s="2"/>
    </row>
    <row r="15" spans="1:11" x14ac:dyDescent="0.2">
      <c r="A15" s="16">
        <v>9</v>
      </c>
      <c r="B15" s="1" t="s">
        <v>18</v>
      </c>
      <c r="C15" s="2">
        <f>(Önkormányzat!D704)</f>
        <v>2094763</v>
      </c>
      <c r="D15" s="2">
        <f>(Önkormányzat!E704)</f>
        <v>-651860</v>
      </c>
      <c r="E15" s="2">
        <f>(Önkormányzat!F704)</f>
        <v>1442903</v>
      </c>
      <c r="F15" s="2">
        <f>(Önkormányzat!G704)</f>
        <v>0</v>
      </c>
      <c r="G15" s="2">
        <f>(Önkormányzat!H704)</f>
        <v>3803742</v>
      </c>
    </row>
    <row r="16" spans="1:11" x14ac:dyDescent="0.2">
      <c r="A16" s="16">
        <v>10</v>
      </c>
      <c r="B16" s="5" t="s">
        <v>230</v>
      </c>
      <c r="C16" s="2">
        <f>(Önkormányzat!D705)</f>
        <v>2926255</v>
      </c>
      <c r="D16" s="2">
        <f>(Önkormányzat!E705)</f>
        <v>393800</v>
      </c>
      <c r="E16" s="2">
        <f>(Önkormányzat!F705)</f>
        <v>3320055</v>
      </c>
      <c r="F16" s="2">
        <f>(Önkormányzat!G705)</f>
        <v>3320055</v>
      </c>
      <c r="G16" s="2">
        <f>(Önkormányzat!H705)</f>
        <v>1767827</v>
      </c>
      <c r="K16" s="6"/>
    </row>
    <row r="17" spans="1:7" s="6" customFormat="1" x14ac:dyDescent="0.2">
      <c r="A17" s="17">
        <v>11</v>
      </c>
      <c r="B17" s="18" t="s">
        <v>99</v>
      </c>
      <c r="C17" s="13">
        <f t="shared" ref="C17:G17" si="0">SUM(C7:C16)</f>
        <v>296070936</v>
      </c>
      <c r="D17" s="13">
        <f t="shared" si="0"/>
        <v>5655237</v>
      </c>
      <c r="E17" s="13">
        <f t="shared" si="0"/>
        <v>301726173</v>
      </c>
      <c r="F17" s="13">
        <f t="shared" si="0"/>
        <v>263949103</v>
      </c>
      <c r="G17" s="13">
        <f t="shared" si="0"/>
        <v>288829070</v>
      </c>
    </row>
    <row r="18" spans="1:7" x14ac:dyDescent="0.2">
      <c r="A18" s="16">
        <v>12</v>
      </c>
      <c r="B18" s="1" t="s">
        <v>20</v>
      </c>
      <c r="C18" s="2">
        <f>(Önkormányzat!D708)</f>
        <v>186589958</v>
      </c>
      <c r="D18" s="2">
        <f>(Önkormányzat!E708)</f>
        <v>-90086040</v>
      </c>
      <c r="E18" s="2">
        <f>(Önkormányzat!F708)</f>
        <v>96503918</v>
      </c>
      <c r="F18" s="2">
        <f>(Önkormányzat!G708)</f>
        <v>69987821</v>
      </c>
      <c r="G18" s="2">
        <f>(Önkormányzat!H708)</f>
        <v>146824533</v>
      </c>
    </row>
    <row r="19" spans="1:7" x14ac:dyDescent="0.2">
      <c r="A19" s="16">
        <v>13</v>
      </c>
      <c r="B19" s="1" t="s">
        <v>21</v>
      </c>
      <c r="C19" s="2">
        <f>(Önkormányzat!D709)</f>
        <v>7526871</v>
      </c>
      <c r="D19" s="2">
        <f>(Önkormányzat!E709)</f>
        <v>-1345152</v>
      </c>
      <c r="E19" s="2">
        <f>(Önkormányzat!F709)</f>
        <v>6181719</v>
      </c>
      <c r="F19" s="2">
        <f>(Önkormányzat!G709)</f>
        <v>5545941</v>
      </c>
      <c r="G19" s="2">
        <f>(Önkormányzat!H709)</f>
        <v>14581000</v>
      </c>
    </row>
    <row r="20" spans="1:7" x14ac:dyDescent="0.2">
      <c r="A20" s="16">
        <v>14</v>
      </c>
      <c r="B20" s="1" t="s">
        <v>91</v>
      </c>
      <c r="C20" s="2">
        <f>(Önkormányzat!D710)</f>
        <v>0</v>
      </c>
      <c r="D20" s="2">
        <f>(Önkormányzat!E710)</f>
        <v>0</v>
      </c>
      <c r="E20" s="2">
        <f>(Önkormányzat!F710)</f>
        <v>0</v>
      </c>
      <c r="F20" s="2">
        <f>(Önkormányzat!G710)</f>
        <v>0</v>
      </c>
      <c r="G20" s="2">
        <f>(Önkormányzat!H710)</f>
        <v>0</v>
      </c>
    </row>
    <row r="21" spans="1:7" x14ac:dyDescent="0.2">
      <c r="A21" s="16">
        <v>15</v>
      </c>
      <c r="B21" s="1" t="s">
        <v>92</v>
      </c>
      <c r="C21" s="2">
        <f>(Önkormányzat!D711)</f>
        <v>0</v>
      </c>
      <c r="D21" s="2">
        <f>(Önkormányzat!E711)</f>
        <v>0</v>
      </c>
      <c r="E21" s="2">
        <f>(Önkormányzat!F711)</f>
        <v>0</v>
      </c>
      <c r="F21" s="2">
        <f>(Önkormányzat!G711)</f>
        <v>0</v>
      </c>
      <c r="G21" s="2">
        <f>(Önkormányzat!H711)</f>
        <v>0</v>
      </c>
    </row>
    <row r="22" spans="1:7" x14ac:dyDescent="0.2">
      <c r="A22" s="16">
        <v>16</v>
      </c>
      <c r="B22" s="1" t="s">
        <v>22</v>
      </c>
      <c r="C22" s="2">
        <f>(Önkormányzat!D712)</f>
        <v>10124000</v>
      </c>
      <c r="D22" s="2">
        <f>(Önkormányzat!E712)</f>
        <v>-4372550</v>
      </c>
      <c r="E22" s="2">
        <f>(Önkormányzat!F712)</f>
        <v>5751450</v>
      </c>
      <c r="F22" s="2">
        <f>(Önkormányzat!G712)</f>
        <v>0</v>
      </c>
      <c r="G22" s="2">
        <f>(Önkormányzat!H712)</f>
        <v>25000000</v>
      </c>
    </row>
    <row r="23" spans="1:7" s="6" customFormat="1" x14ac:dyDescent="0.2">
      <c r="A23" s="17">
        <v>17</v>
      </c>
      <c r="B23" s="18" t="s">
        <v>100</v>
      </c>
      <c r="C23" s="13">
        <f t="shared" ref="C23:G23" si="1">SUM(C18:C22)</f>
        <v>204240829</v>
      </c>
      <c r="D23" s="13">
        <f t="shared" si="1"/>
        <v>-95803742</v>
      </c>
      <c r="E23" s="13">
        <f t="shared" si="1"/>
        <v>108437087</v>
      </c>
      <c r="F23" s="13">
        <f t="shared" si="1"/>
        <v>75533762</v>
      </c>
      <c r="G23" s="13">
        <f t="shared" si="1"/>
        <v>186405533</v>
      </c>
    </row>
    <row r="24" spans="1:7" x14ac:dyDescent="0.2">
      <c r="A24" s="16">
        <v>18</v>
      </c>
      <c r="B24" s="1" t="s">
        <v>23</v>
      </c>
      <c r="C24" s="2">
        <f>(Önkormányzat!D713)</f>
        <v>0</v>
      </c>
      <c r="D24" s="2">
        <f>(Önkormányzat!E713)</f>
        <v>109169533</v>
      </c>
      <c r="E24" s="2">
        <f>(Önkormányzat!F713)</f>
        <v>109169533</v>
      </c>
      <c r="F24" s="2">
        <f>(Önkormányzat!G713)</f>
        <v>109169533</v>
      </c>
      <c r="G24" s="2">
        <f>(Önkormányzat!H713)</f>
        <v>0</v>
      </c>
    </row>
    <row r="25" spans="1:7" x14ac:dyDescent="0.2">
      <c r="A25" s="16">
        <v>19</v>
      </c>
      <c r="B25" s="1" t="s">
        <v>24</v>
      </c>
      <c r="C25" s="2">
        <f>(Önkormányzat!D714)</f>
        <v>0</v>
      </c>
      <c r="D25" s="2">
        <f>(Önkormányzat!E714)</f>
        <v>0</v>
      </c>
      <c r="E25" s="2">
        <f>(Önkormányzat!F714)</f>
        <v>0</v>
      </c>
      <c r="F25" s="2">
        <f>(Önkormányzat!G714)</f>
        <v>0</v>
      </c>
      <c r="G25" s="2">
        <f>(Önkormányzat!H714)</f>
        <v>0</v>
      </c>
    </row>
    <row r="26" spans="1:7" x14ac:dyDescent="0.2">
      <c r="A26" s="16">
        <v>20</v>
      </c>
      <c r="B26" s="1" t="s">
        <v>19</v>
      </c>
      <c r="C26" s="2">
        <f>(Önkormányzat!D716)</f>
        <v>0</v>
      </c>
      <c r="D26" s="2">
        <f>(Önkormányzat!E716)</f>
        <v>0</v>
      </c>
      <c r="E26" s="2">
        <f>(Önkormányzat!F716)</f>
        <v>0</v>
      </c>
      <c r="F26" s="2">
        <f>(Önkormányzat!G716)</f>
        <v>0</v>
      </c>
      <c r="G26" s="2">
        <f>(Önkormányzat!H716)</f>
        <v>0</v>
      </c>
    </row>
    <row r="27" spans="1:7" s="6" customFormat="1" x14ac:dyDescent="0.2">
      <c r="A27" s="17">
        <v>21</v>
      </c>
      <c r="B27" s="18" t="s">
        <v>101</v>
      </c>
      <c r="C27" s="13">
        <f>(Önkormányzat!D717)</f>
        <v>500311765</v>
      </c>
      <c r="D27" s="13">
        <f>(Önkormányzat!E717)</f>
        <v>19021028</v>
      </c>
      <c r="E27" s="13">
        <f>(Önkormányzat!F717)</f>
        <v>519332793</v>
      </c>
      <c r="F27" s="13">
        <f>(Önkormányzat!G717)</f>
        <v>448652398</v>
      </c>
      <c r="G27" s="13">
        <f>(Önkormányzat!H717)</f>
        <v>475234603</v>
      </c>
    </row>
    <row r="28" spans="1:7" s="22" customFormat="1" x14ac:dyDescent="0.2">
      <c r="A28" s="19"/>
      <c r="B28" s="20"/>
      <c r="C28" s="21"/>
      <c r="D28" s="21"/>
      <c r="E28" s="21"/>
      <c r="F28" s="21"/>
      <c r="G28" s="21"/>
    </row>
    <row r="29" spans="1:7" x14ac:dyDescent="0.2">
      <c r="A29" s="14"/>
      <c r="B29" s="15" t="s">
        <v>25</v>
      </c>
      <c r="C29" s="4"/>
      <c r="D29" s="4"/>
      <c r="E29" s="4"/>
      <c r="F29" s="4"/>
      <c r="G29" s="4"/>
    </row>
    <row r="30" spans="1:7" x14ac:dyDescent="0.2">
      <c r="A30" s="16">
        <v>1</v>
      </c>
      <c r="B30" s="1" t="s">
        <v>26</v>
      </c>
      <c r="C30" s="2">
        <f>(Önkormányzat!D719)</f>
        <v>29092991</v>
      </c>
      <c r="D30" s="2">
        <f>(Önkormányzat!E719)</f>
        <v>8085791</v>
      </c>
      <c r="E30" s="2">
        <f>(Önkormányzat!F719)</f>
        <v>37178782</v>
      </c>
      <c r="F30" s="2">
        <f>(Önkormányzat!G719)</f>
        <v>45254438</v>
      </c>
      <c r="G30" s="2">
        <f>(Önkormányzat!H719)</f>
        <v>43001000</v>
      </c>
    </row>
    <row r="31" spans="1:7" x14ac:dyDescent="0.2">
      <c r="A31" s="16">
        <v>2</v>
      </c>
      <c r="B31" s="1" t="s">
        <v>27</v>
      </c>
      <c r="C31" s="2">
        <f>(Önkormányzat!D720)</f>
        <v>48000000</v>
      </c>
      <c r="D31" s="2">
        <f>(Önkormányzat!E720)</f>
        <v>0</v>
      </c>
      <c r="E31" s="2">
        <f>(Önkormányzat!F720)</f>
        <v>48000000</v>
      </c>
      <c r="F31" s="2">
        <f>(Önkormányzat!G720)</f>
        <v>54771276</v>
      </c>
      <c r="G31" s="2">
        <f>(Önkormányzat!H720)</f>
        <v>48000000</v>
      </c>
    </row>
    <row r="32" spans="1:7" x14ac:dyDescent="0.2">
      <c r="A32" s="16">
        <v>3</v>
      </c>
      <c r="B32" s="1" t="s">
        <v>68</v>
      </c>
      <c r="C32" s="2">
        <f>(Önkormányzat!D721)</f>
        <v>38000000</v>
      </c>
      <c r="D32" s="2">
        <f>(Önkormányzat!E721)</f>
        <v>0</v>
      </c>
      <c r="E32" s="2">
        <f>(Önkormányzat!F721)</f>
        <v>38000000</v>
      </c>
      <c r="F32" s="2">
        <f>(Önkormányzat!G721)</f>
        <v>40553245</v>
      </c>
      <c r="G32" s="2">
        <f>(Önkormányzat!H721)</f>
        <v>38000000</v>
      </c>
    </row>
    <row r="33" spans="1:7" x14ac:dyDescent="0.2">
      <c r="A33" s="16">
        <v>4</v>
      </c>
      <c r="B33" s="1" t="s">
        <v>147</v>
      </c>
      <c r="C33" s="2">
        <f>(Önkormányzat!D722)</f>
        <v>9000000</v>
      </c>
      <c r="D33" s="2">
        <f>(Önkormányzat!E722)</f>
        <v>0</v>
      </c>
      <c r="E33" s="2">
        <f>(Önkormányzat!F722)</f>
        <v>9000000</v>
      </c>
      <c r="F33" s="2">
        <f>(Önkormányzat!G722)</f>
        <v>9344944</v>
      </c>
      <c r="G33" s="2">
        <f>(Önkormányzat!H722)</f>
        <v>9000000</v>
      </c>
    </row>
    <row r="34" spans="1:7" x14ac:dyDescent="0.2">
      <c r="A34" s="16">
        <v>5</v>
      </c>
      <c r="B34" s="1" t="s">
        <v>69</v>
      </c>
      <c r="C34" s="2">
        <f>(Önkormányzat!D723)</f>
        <v>20000000</v>
      </c>
      <c r="D34" s="2">
        <f>(Önkormányzat!E723)</f>
        <v>0</v>
      </c>
      <c r="E34" s="2">
        <f>(Önkormányzat!F723)</f>
        <v>20000000</v>
      </c>
      <c r="F34" s="2">
        <f>(Önkormányzat!G723)</f>
        <v>24481507</v>
      </c>
      <c r="G34" s="2">
        <f>(Önkormányzat!H723)</f>
        <v>24000000</v>
      </c>
    </row>
    <row r="35" spans="1:7" x14ac:dyDescent="0.2">
      <c r="A35" s="16">
        <v>6</v>
      </c>
      <c r="B35" s="1" t="s">
        <v>70</v>
      </c>
      <c r="C35" s="2">
        <f>(Önkormányzat!D724)</f>
        <v>50000000</v>
      </c>
      <c r="D35" s="2">
        <f>(Önkormányzat!E724)</f>
        <v>0</v>
      </c>
      <c r="E35" s="2">
        <f>(Önkormányzat!F724)</f>
        <v>50000000</v>
      </c>
      <c r="F35" s="2">
        <f>(Önkormányzat!G724)</f>
        <v>41350199</v>
      </c>
      <c r="G35" s="2">
        <f>(Önkormányzat!H724)</f>
        <v>42000000</v>
      </c>
    </row>
    <row r="36" spans="1:7" x14ac:dyDescent="0.2">
      <c r="A36" s="16">
        <v>7</v>
      </c>
      <c r="B36" s="1" t="s">
        <v>28</v>
      </c>
      <c r="C36" s="2">
        <f>(Önkormányzat!D725)</f>
        <v>1000000</v>
      </c>
      <c r="D36" s="2">
        <f>(Önkormányzat!E725)</f>
        <v>0</v>
      </c>
      <c r="E36" s="2">
        <f>(Önkormányzat!F725)</f>
        <v>1000000</v>
      </c>
      <c r="F36" s="2">
        <f>(Önkormányzat!G725)</f>
        <v>6130067</v>
      </c>
      <c r="G36" s="2">
        <f>(Önkormányzat!H725)</f>
        <v>1000000</v>
      </c>
    </row>
    <row r="37" spans="1:7" s="6" customFormat="1" x14ac:dyDescent="0.2">
      <c r="A37" s="17">
        <v>8</v>
      </c>
      <c r="B37" s="18" t="s">
        <v>166</v>
      </c>
      <c r="C37" s="13">
        <f t="shared" ref="C37:G37" si="2">SUM(C31:C36)</f>
        <v>166000000</v>
      </c>
      <c r="D37" s="13">
        <f t="shared" si="2"/>
        <v>0</v>
      </c>
      <c r="E37" s="13">
        <f t="shared" si="2"/>
        <v>166000000</v>
      </c>
      <c r="F37" s="13">
        <f t="shared" si="2"/>
        <v>176631238</v>
      </c>
      <c r="G37" s="13">
        <f t="shared" si="2"/>
        <v>162000000</v>
      </c>
    </row>
    <row r="38" spans="1:7" x14ac:dyDescent="0.2">
      <c r="A38" s="16">
        <v>9</v>
      </c>
      <c r="B38" s="23" t="s">
        <v>72</v>
      </c>
      <c r="C38" s="2">
        <f>(Önkormányzat!D726)</f>
        <v>0</v>
      </c>
      <c r="D38" s="2">
        <f>(Önkormányzat!E726)</f>
        <v>0</v>
      </c>
      <c r="E38" s="2">
        <f>(Önkormányzat!F726)</f>
        <v>0</v>
      </c>
      <c r="F38" s="2">
        <f>(Önkormányzat!G726)</f>
        <v>0</v>
      </c>
      <c r="G38" s="2">
        <f>(Önkormányzat!H726)</f>
        <v>0</v>
      </c>
    </row>
    <row r="39" spans="1:7" x14ac:dyDescent="0.2">
      <c r="A39" s="16">
        <v>10</v>
      </c>
      <c r="B39" s="23" t="s">
        <v>29</v>
      </c>
      <c r="C39" s="2">
        <f>(Önkormányzat!D727)</f>
        <v>0</v>
      </c>
      <c r="D39" s="2">
        <f>(Önkormányzat!E727)</f>
        <v>0</v>
      </c>
      <c r="E39" s="2">
        <f>(Önkormányzat!F727)</f>
        <v>0</v>
      </c>
      <c r="F39" s="2">
        <f>(Önkormányzat!G727)</f>
        <v>0</v>
      </c>
      <c r="G39" s="2">
        <f>(Önkormányzat!H727)</f>
        <v>0</v>
      </c>
    </row>
    <row r="40" spans="1:7" x14ac:dyDescent="0.2">
      <c r="A40" s="16">
        <v>11</v>
      </c>
      <c r="B40" s="1" t="s">
        <v>71</v>
      </c>
      <c r="C40" s="2">
        <f>(Önkormányzat!D728)</f>
        <v>0</v>
      </c>
      <c r="D40" s="2">
        <f>(Önkormányzat!E728)</f>
        <v>0</v>
      </c>
      <c r="E40" s="2">
        <f>(Önkormányzat!F728)</f>
        <v>0</v>
      </c>
      <c r="F40" s="2">
        <f>(Önkormányzat!G728)</f>
        <v>0</v>
      </c>
      <c r="G40" s="2">
        <f>(Önkormányzat!H728)</f>
        <v>0</v>
      </c>
    </row>
    <row r="41" spans="1:7" x14ac:dyDescent="0.2">
      <c r="A41" s="16">
        <v>12</v>
      </c>
      <c r="B41" s="1" t="s">
        <v>30</v>
      </c>
      <c r="C41" s="2">
        <f>(Önkormányzat!D729)</f>
        <v>48183052</v>
      </c>
      <c r="D41" s="2">
        <f>(Önkormányzat!E729)</f>
        <v>10475120</v>
      </c>
      <c r="E41" s="2">
        <f>(Önkormányzat!F729)</f>
        <v>58658172</v>
      </c>
      <c r="F41" s="2">
        <f>(Önkormányzat!G729)</f>
        <v>59603238</v>
      </c>
      <c r="G41" s="2">
        <f>(Önkormányzat!H729)</f>
        <v>55824106</v>
      </c>
    </row>
    <row r="42" spans="1:7" x14ac:dyDescent="0.2">
      <c r="A42" s="16">
        <v>13</v>
      </c>
      <c r="B42" s="1" t="s">
        <v>95</v>
      </c>
      <c r="C42" s="2">
        <f>(Önkormányzat!D730)</f>
        <v>13990000</v>
      </c>
      <c r="D42" s="2">
        <f>(Önkormányzat!E730)</f>
        <v>0</v>
      </c>
      <c r="E42" s="2">
        <f>(Önkormányzat!F730)</f>
        <v>13990000</v>
      </c>
      <c r="F42" s="2">
        <f>(Önkormányzat!G730)</f>
        <v>9373000</v>
      </c>
      <c r="G42" s="2">
        <f>(Önkormányzat!H730)</f>
        <v>6688856</v>
      </c>
    </row>
    <row r="43" spans="1:7" x14ac:dyDescent="0.2">
      <c r="A43" s="16">
        <v>14</v>
      </c>
      <c r="B43" s="1" t="s">
        <v>96</v>
      </c>
      <c r="C43" s="2">
        <f>(Önkormányzat!D731)</f>
        <v>0</v>
      </c>
      <c r="D43" s="2">
        <f>(Önkormányzat!E731)</f>
        <v>460117</v>
      </c>
      <c r="E43" s="2">
        <f>(Önkormányzat!F731)</f>
        <v>460117</v>
      </c>
      <c r="F43" s="2">
        <f>(Önkormányzat!G731)</f>
        <v>520117</v>
      </c>
      <c r="G43" s="2">
        <f>(Önkormányzat!H731)</f>
        <v>0</v>
      </c>
    </row>
    <row r="44" spans="1:7" x14ac:dyDescent="0.2">
      <c r="A44" s="16">
        <v>15</v>
      </c>
      <c r="B44" s="1" t="s">
        <v>31</v>
      </c>
      <c r="C44" s="2">
        <f>(Önkormányzat!D732)</f>
        <v>0</v>
      </c>
      <c r="D44" s="2">
        <f>(Önkormányzat!E732)</f>
        <v>0</v>
      </c>
      <c r="E44" s="2">
        <f>(Önkormányzat!F732)</f>
        <v>0</v>
      </c>
      <c r="F44" s="2">
        <f>(Önkormányzat!G732)</f>
        <v>0</v>
      </c>
      <c r="G44" s="2">
        <f>(Önkormányzat!H732)</f>
        <v>0</v>
      </c>
    </row>
    <row r="45" spans="1:7" x14ac:dyDescent="0.2">
      <c r="A45" s="16">
        <v>16</v>
      </c>
      <c r="B45" s="1" t="s">
        <v>87</v>
      </c>
      <c r="C45" s="2">
        <f>(Önkormányzat!D733)</f>
        <v>0</v>
      </c>
      <c r="D45" s="2">
        <f>(Önkormányzat!E733)</f>
        <v>0</v>
      </c>
      <c r="E45" s="2">
        <f>(Önkormányzat!F733)</f>
        <v>0</v>
      </c>
      <c r="F45" s="2">
        <f>(Önkormányzat!G733)</f>
        <v>0</v>
      </c>
      <c r="G45" s="2">
        <f>(Önkormányzat!H733)</f>
        <v>0</v>
      </c>
    </row>
    <row r="46" spans="1:7" x14ac:dyDescent="0.2">
      <c r="A46" s="16">
        <v>17</v>
      </c>
      <c r="B46" s="5" t="s">
        <v>463</v>
      </c>
      <c r="C46" s="2">
        <f>(Önkormányzat!D734)</f>
        <v>0</v>
      </c>
      <c r="D46" s="2">
        <f>(Önkormányzat!E734)</f>
        <v>0</v>
      </c>
      <c r="E46" s="2">
        <f>(Önkormányzat!F734)</f>
        <v>0</v>
      </c>
      <c r="F46" s="2">
        <f>(Önkormányzat!G734)</f>
        <v>1767827</v>
      </c>
      <c r="G46" s="2">
        <f>(Önkormányzat!H734)</f>
        <v>0</v>
      </c>
    </row>
    <row r="47" spans="1:7" s="6" customFormat="1" x14ac:dyDescent="0.2">
      <c r="A47" s="17">
        <v>18</v>
      </c>
      <c r="B47" s="18" t="s">
        <v>167</v>
      </c>
      <c r="C47" s="13">
        <f>(Önkormányzat!D735)</f>
        <v>257266043</v>
      </c>
      <c r="D47" s="13">
        <f>(Önkormányzat!E735)</f>
        <v>19021028</v>
      </c>
      <c r="E47" s="13">
        <f>(Önkormányzat!F735)</f>
        <v>276287071</v>
      </c>
      <c r="F47" s="13">
        <f>(Önkormányzat!G735)</f>
        <v>293149858</v>
      </c>
      <c r="G47" s="13">
        <f>(Önkormányzat!H735)</f>
        <v>267513962</v>
      </c>
    </row>
    <row r="48" spans="1:7" x14ac:dyDescent="0.2">
      <c r="A48" s="16">
        <v>19</v>
      </c>
      <c r="B48" s="23" t="s">
        <v>33</v>
      </c>
      <c r="C48" s="2">
        <f>(Önkormányzat!D737)</f>
        <v>800000</v>
      </c>
      <c r="D48" s="2">
        <f>(Önkormányzat!E737)</f>
        <v>0</v>
      </c>
      <c r="E48" s="2">
        <f>(Önkormányzat!F737)</f>
        <v>800000</v>
      </c>
      <c r="F48" s="2">
        <f>(Önkormányzat!G737)</f>
        <v>800000</v>
      </c>
      <c r="G48" s="2">
        <f>(Önkormányzat!H737)</f>
        <v>0</v>
      </c>
    </row>
    <row r="49" spans="1:7" x14ac:dyDescent="0.2">
      <c r="A49" s="16">
        <v>20</v>
      </c>
      <c r="B49" s="23" t="s">
        <v>10</v>
      </c>
      <c r="C49" s="2">
        <f>(Önkormányzat!D738)</f>
        <v>0</v>
      </c>
      <c r="D49" s="2">
        <f>(Önkormányzat!E738)</f>
        <v>0</v>
      </c>
      <c r="E49" s="2">
        <f>(Önkormányzat!F738)</f>
        <v>0</v>
      </c>
      <c r="F49" s="2">
        <f>(Önkormányzat!G738)</f>
        <v>0</v>
      </c>
      <c r="G49" s="2">
        <f>(Önkormányzat!H738)</f>
        <v>0</v>
      </c>
    </row>
    <row r="50" spans="1:7" x14ac:dyDescent="0.2">
      <c r="A50" s="16">
        <v>21</v>
      </c>
      <c r="B50" s="5" t="s">
        <v>253</v>
      </c>
      <c r="C50" s="2">
        <f>(Önkormányzat!D739)</f>
        <v>0</v>
      </c>
      <c r="D50" s="2">
        <f>(Önkormányzat!E739)</f>
        <v>0</v>
      </c>
      <c r="E50" s="2">
        <f>(Önkormányzat!F739)</f>
        <v>0</v>
      </c>
      <c r="F50" s="2">
        <f>(Önkormányzat!G739)</f>
        <v>0</v>
      </c>
      <c r="G50" s="2">
        <f>(Önkormányzat!H739)</f>
        <v>0</v>
      </c>
    </row>
    <row r="51" spans="1:7" x14ac:dyDescent="0.2">
      <c r="A51" s="16">
        <v>22</v>
      </c>
      <c r="B51" s="1" t="s">
        <v>97</v>
      </c>
      <c r="C51" s="2">
        <f>(Önkormányzat!D740)</f>
        <v>41167899</v>
      </c>
      <c r="D51" s="2">
        <f>(Önkormányzat!E740)</f>
        <v>0</v>
      </c>
      <c r="E51" s="2">
        <f>(Önkormányzat!F740)</f>
        <v>41167899</v>
      </c>
      <c r="F51" s="2">
        <f>(Önkormányzat!G740)</f>
        <v>29622754</v>
      </c>
      <c r="G51" s="2">
        <f>(Önkormányzat!H740)</f>
        <v>109169533</v>
      </c>
    </row>
    <row r="52" spans="1:7" x14ac:dyDescent="0.2">
      <c r="A52" s="16">
        <v>23</v>
      </c>
      <c r="B52" s="1" t="s">
        <v>98</v>
      </c>
      <c r="C52" s="2">
        <f>(Önkormányzat!D741)</f>
        <v>6970000</v>
      </c>
      <c r="D52" s="2">
        <f>(Önkormányzat!E741)</f>
        <v>0</v>
      </c>
      <c r="E52" s="2">
        <f>(Önkormányzat!F741)</f>
        <v>6970000</v>
      </c>
      <c r="F52" s="2">
        <f>(Önkormányzat!G741)</f>
        <v>31970164</v>
      </c>
      <c r="G52" s="2">
        <f>(Önkormányzat!H741)</f>
        <v>0</v>
      </c>
    </row>
    <row r="53" spans="1:7" x14ac:dyDescent="0.2">
      <c r="A53" s="16">
        <v>24</v>
      </c>
      <c r="B53" s="1" t="s">
        <v>88</v>
      </c>
      <c r="C53" s="2">
        <f>(Önkormányzat!D742)</f>
        <v>0</v>
      </c>
      <c r="D53" s="2">
        <f>(Önkormányzat!E742)</f>
        <v>0</v>
      </c>
      <c r="E53" s="2">
        <f>(Önkormányzat!F742)</f>
        <v>0</v>
      </c>
      <c r="F53" s="2">
        <f>(Önkormányzat!G742)</f>
        <v>0</v>
      </c>
      <c r="G53" s="2">
        <f>(Önkormányzat!H742)</f>
        <v>0</v>
      </c>
    </row>
    <row r="54" spans="1:7" x14ac:dyDescent="0.2">
      <c r="A54" s="16">
        <v>25</v>
      </c>
      <c r="B54" s="1" t="s">
        <v>34</v>
      </c>
      <c r="C54" s="2">
        <f>(Önkormányzat!D743)</f>
        <v>194107823</v>
      </c>
      <c r="D54" s="2">
        <f>(Önkormányzat!E743)</f>
        <v>0</v>
      </c>
      <c r="E54" s="2">
        <f>(Önkormányzat!F743)</f>
        <v>194107823</v>
      </c>
      <c r="F54" s="2">
        <f>(Önkormányzat!G743)</f>
        <v>194107823</v>
      </c>
      <c r="G54" s="2">
        <f>(Önkormányzat!H743)</f>
        <v>98551108</v>
      </c>
    </row>
    <row r="55" spans="1:7" s="6" customFormat="1" x14ac:dyDescent="0.2">
      <c r="A55" s="16">
        <v>26</v>
      </c>
      <c r="B55" s="18" t="s">
        <v>254</v>
      </c>
      <c r="C55" s="13">
        <f>(Önkormányzat!D744)</f>
        <v>243045722</v>
      </c>
      <c r="D55" s="13">
        <f>(Önkormányzat!E744)</f>
        <v>0</v>
      </c>
      <c r="E55" s="13">
        <f>(Önkormányzat!F744)</f>
        <v>243045722</v>
      </c>
      <c r="F55" s="13">
        <f>(Önkormányzat!G744)</f>
        <v>256500741</v>
      </c>
      <c r="G55" s="13">
        <f>(Önkormányzat!H744)</f>
        <v>207720641</v>
      </c>
    </row>
    <row r="56" spans="1:7" x14ac:dyDescent="0.2">
      <c r="A56" s="16">
        <v>27</v>
      </c>
      <c r="B56" s="1" t="s">
        <v>32</v>
      </c>
      <c r="C56" s="2">
        <f>(Önkormányzat!D745)</f>
        <v>0</v>
      </c>
      <c r="D56" s="2">
        <f>(Önkormányzat!E745)</f>
        <v>0</v>
      </c>
      <c r="E56" s="2">
        <f>(Önkormányzat!F745)</f>
        <v>0</v>
      </c>
      <c r="F56" s="2">
        <f>(Önkormányzat!G745)</f>
        <v>0</v>
      </c>
      <c r="G56" s="2">
        <f>(Önkormányzat!H745)</f>
        <v>0</v>
      </c>
    </row>
    <row r="57" spans="1:7" s="6" customFormat="1" x14ac:dyDescent="0.2">
      <c r="A57" s="16">
        <v>28</v>
      </c>
      <c r="B57" s="18" t="s">
        <v>255</v>
      </c>
      <c r="C57" s="13">
        <f>(Önkormányzat!D746)</f>
        <v>500311765</v>
      </c>
      <c r="D57" s="13">
        <f>(Önkormányzat!E746)</f>
        <v>19021028</v>
      </c>
      <c r="E57" s="13">
        <f>(Önkormányzat!F746)</f>
        <v>519332793</v>
      </c>
      <c r="F57" s="13">
        <f>(Önkormányzat!G746)</f>
        <v>549650599</v>
      </c>
      <c r="G57" s="13">
        <f>(Önkormányzat!H746)</f>
        <v>475234603</v>
      </c>
    </row>
    <row r="58" spans="1:7" s="24" customFormat="1" x14ac:dyDescent="0.2">
      <c r="C58" s="25"/>
      <c r="D58" s="25"/>
      <c r="E58" s="25"/>
      <c r="F58" s="25"/>
      <c r="G58" s="25"/>
    </row>
    <row r="59" spans="1:7" x14ac:dyDescent="0.2">
      <c r="A59" s="8"/>
      <c r="C59" s="4"/>
      <c r="D59" s="4"/>
      <c r="E59" s="4"/>
      <c r="F59" s="4"/>
      <c r="G59" s="4"/>
    </row>
    <row r="60" spans="1:7" x14ac:dyDescent="0.2">
      <c r="A60" s="8"/>
      <c r="C60" s="4"/>
      <c r="D60" s="4"/>
      <c r="E60" s="4"/>
      <c r="F60" s="4"/>
      <c r="G60" s="4"/>
    </row>
    <row r="61" spans="1:7" x14ac:dyDescent="0.2">
      <c r="A61" s="8"/>
      <c r="C61" s="4"/>
      <c r="D61" s="4"/>
      <c r="E61" s="4"/>
      <c r="F61" s="4"/>
      <c r="G61" s="4"/>
    </row>
    <row r="62" spans="1:7" x14ac:dyDescent="0.2">
      <c r="A62" s="8"/>
      <c r="C62" s="4"/>
      <c r="D62" s="4"/>
      <c r="E62" s="4"/>
      <c r="F62" s="4"/>
      <c r="G62" s="4"/>
    </row>
  </sheetData>
  <mergeCells count="2">
    <mergeCell ref="A2:F2"/>
    <mergeCell ref="A3:F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2025.évi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HZ747"/>
  <sheetViews>
    <sheetView tabSelected="1" zoomScale="90" zoomScaleNormal="90" workbookViewId="0">
      <selection activeCell="S10" sqref="S10"/>
    </sheetView>
  </sheetViews>
  <sheetFormatPr defaultColWidth="9.140625" defaultRowHeight="11.25" x14ac:dyDescent="0.2"/>
  <cols>
    <col min="1" max="2" width="7.5703125" style="46" customWidth="1"/>
    <col min="3" max="3" width="49.28515625" style="47" customWidth="1"/>
    <col min="4" max="5" width="12.140625" style="48" customWidth="1"/>
    <col min="6" max="6" width="12.140625" style="48" bestFit="1" customWidth="1"/>
    <col min="7" max="8" width="12.140625" style="48" customWidth="1"/>
    <col min="9" max="9" width="12.7109375" style="48" customWidth="1"/>
    <col min="10" max="16384" width="9.140625" style="47"/>
  </cols>
  <sheetData>
    <row r="1" spans="1:9" x14ac:dyDescent="0.2">
      <c r="C1" s="47" t="s">
        <v>554</v>
      </c>
      <c r="E1" s="49"/>
    </row>
    <row r="3" spans="1:9" s="50" customFormat="1" x14ac:dyDescent="0.2">
      <c r="A3" s="50" t="s">
        <v>102</v>
      </c>
      <c r="I3" s="51"/>
    </row>
    <row r="4" spans="1:9" s="54" customFormat="1" x14ac:dyDescent="0.2">
      <c r="A4" s="52" t="s">
        <v>553</v>
      </c>
      <c r="B4" s="52"/>
      <c r="C4" s="52"/>
      <c r="D4" s="52"/>
      <c r="E4" s="52"/>
      <c r="F4" s="52"/>
      <c r="G4" s="52"/>
      <c r="H4" s="52"/>
      <c r="I4" s="53"/>
    </row>
    <row r="5" spans="1:9" s="54" customFormat="1" x14ac:dyDescent="0.2">
      <c r="A5" s="53"/>
      <c r="B5" s="53"/>
      <c r="C5" s="53"/>
      <c r="D5" s="53"/>
      <c r="E5" s="53"/>
      <c r="F5" s="53"/>
      <c r="G5" s="53"/>
      <c r="H5" s="53"/>
      <c r="I5" s="53"/>
    </row>
    <row r="6" spans="1:9" s="50" customFormat="1" ht="30.75" customHeight="1" x14ac:dyDescent="0.2">
      <c r="A6" s="55"/>
      <c r="B6" s="55"/>
      <c r="D6" s="56" t="s">
        <v>496</v>
      </c>
      <c r="E6" s="56" t="s">
        <v>494</v>
      </c>
      <c r="F6" s="56" t="s">
        <v>495</v>
      </c>
      <c r="G6" s="56" t="s">
        <v>499</v>
      </c>
      <c r="H6" s="56" t="s">
        <v>553</v>
      </c>
      <c r="I6" s="57"/>
    </row>
    <row r="7" spans="1:9" s="50" customFormat="1" ht="12" customHeight="1" x14ac:dyDescent="0.2">
      <c r="A7" s="55"/>
      <c r="B7" s="55"/>
      <c r="D7" s="57"/>
      <c r="E7" s="57"/>
      <c r="F7" s="57"/>
      <c r="G7" s="57"/>
      <c r="H7" s="57"/>
      <c r="I7" s="57"/>
    </row>
    <row r="8" spans="1:9" s="50" customFormat="1" x14ac:dyDescent="0.2">
      <c r="A8" s="55" t="s">
        <v>529</v>
      </c>
      <c r="B8" s="55"/>
      <c r="D8" s="58"/>
      <c r="E8" s="58"/>
      <c r="F8" s="58"/>
      <c r="G8" s="58"/>
      <c r="H8" s="58"/>
      <c r="I8" s="58"/>
    </row>
    <row r="9" spans="1:9" s="50" customFormat="1" x14ac:dyDescent="0.2">
      <c r="A9" s="55" t="s">
        <v>193</v>
      </c>
      <c r="B9" s="55"/>
      <c r="D9" s="58"/>
      <c r="E9" s="58"/>
      <c r="F9" s="58"/>
      <c r="G9" s="58"/>
      <c r="H9" s="58"/>
      <c r="I9" s="58"/>
    </row>
    <row r="10" spans="1:9" s="50" customFormat="1" x14ac:dyDescent="0.2">
      <c r="A10" s="59" t="s">
        <v>52</v>
      </c>
      <c r="B10" s="59"/>
      <c r="D10" s="58"/>
      <c r="E10" s="58"/>
      <c r="F10" s="58"/>
      <c r="G10" s="58"/>
      <c r="H10" s="58"/>
      <c r="I10" s="58"/>
    </row>
    <row r="11" spans="1:9" x14ac:dyDescent="0.2">
      <c r="A11" s="60" t="s">
        <v>531</v>
      </c>
      <c r="B11" s="60" t="s">
        <v>184</v>
      </c>
      <c r="C11" s="61" t="s">
        <v>532</v>
      </c>
      <c r="D11" s="45">
        <v>0</v>
      </c>
      <c r="E11" s="45">
        <v>3021547</v>
      </c>
      <c r="F11" s="45">
        <f>SUM(D11:E11)</f>
        <v>3021547</v>
      </c>
      <c r="G11" s="45">
        <v>3021547</v>
      </c>
      <c r="H11" s="45">
        <v>0</v>
      </c>
      <c r="I11" s="48" t="s">
        <v>258</v>
      </c>
    </row>
    <row r="12" spans="1:9" x14ac:dyDescent="0.2">
      <c r="A12" s="60" t="s">
        <v>531</v>
      </c>
      <c r="B12" s="60"/>
      <c r="C12" s="61" t="s">
        <v>533</v>
      </c>
      <c r="D12" s="45">
        <v>0</v>
      </c>
      <c r="E12" s="45">
        <v>2231698</v>
      </c>
      <c r="F12" s="45">
        <f t="shared" ref="F12:F16" si="0">SUM(D12:E12)</f>
        <v>2231698</v>
      </c>
      <c r="G12" s="45">
        <v>2231698</v>
      </c>
      <c r="H12" s="45">
        <v>0</v>
      </c>
      <c r="I12" s="48" t="s">
        <v>258</v>
      </c>
    </row>
    <row r="13" spans="1:9" x14ac:dyDescent="0.2">
      <c r="A13" s="60" t="s">
        <v>531</v>
      </c>
      <c r="B13" s="60"/>
      <c r="C13" s="61" t="s">
        <v>560</v>
      </c>
      <c r="D13" s="45">
        <v>0</v>
      </c>
      <c r="E13" s="45"/>
      <c r="F13" s="45">
        <f t="shared" si="0"/>
        <v>0</v>
      </c>
      <c r="G13" s="45">
        <v>0</v>
      </c>
      <c r="H13" s="45">
        <v>8500000</v>
      </c>
      <c r="I13" s="48" t="s">
        <v>258</v>
      </c>
    </row>
    <row r="14" spans="1:9" x14ac:dyDescent="0.2">
      <c r="A14" s="60" t="s">
        <v>534</v>
      </c>
      <c r="B14" s="60" t="s">
        <v>263</v>
      </c>
      <c r="C14" s="61" t="s">
        <v>383</v>
      </c>
      <c r="D14" s="45">
        <v>0</v>
      </c>
      <c r="E14" s="45">
        <v>1418377</v>
      </c>
      <c r="F14" s="45">
        <f t="shared" si="0"/>
        <v>1418377</v>
      </c>
      <c r="G14" s="45">
        <v>1418377</v>
      </c>
      <c r="H14" s="45">
        <v>2295000</v>
      </c>
      <c r="I14" s="48" t="s">
        <v>258</v>
      </c>
    </row>
    <row r="15" spans="1:9" x14ac:dyDescent="0.2">
      <c r="A15" s="60" t="s">
        <v>535</v>
      </c>
      <c r="B15" s="60" t="s">
        <v>530</v>
      </c>
      <c r="C15" s="61" t="s">
        <v>536</v>
      </c>
      <c r="D15" s="45">
        <v>0</v>
      </c>
      <c r="E15" s="45">
        <v>3656493</v>
      </c>
      <c r="F15" s="45">
        <f t="shared" si="0"/>
        <v>3656493</v>
      </c>
      <c r="G15" s="45">
        <v>3656493</v>
      </c>
      <c r="H15" s="45">
        <v>0</v>
      </c>
      <c r="I15" s="48" t="s">
        <v>258</v>
      </c>
    </row>
    <row r="16" spans="1:9" x14ac:dyDescent="0.2">
      <c r="A16" s="60" t="s">
        <v>465</v>
      </c>
      <c r="B16" s="60" t="s">
        <v>264</v>
      </c>
      <c r="C16" s="61" t="s">
        <v>537</v>
      </c>
      <c r="D16" s="45">
        <v>0</v>
      </c>
      <c r="E16" s="45">
        <v>987253</v>
      </c>
      <c r="F16" s="45">
        <f t="shared" si="0"/>
        <v>987253</v>
      </c>
      <c r="G16" s="45">
        <v>987253</v>
      </c>
      <c r="H16" s="45">
        <v>0</v>
      </c>
      <c r="I16" s="48" t="s">
        <v>258</v>
      </c>
    </row>
    <row r="17" spans="1:9" s="54" customFormat="1" x14ac:dyDescent="0.2">
      <c r="A17" s="62"/>
      <c r="B17" s="62"/>
      <c r="C17" s="63" t="s">
        <v>79</v>
      </c>
      <c r="D17" s="64">
        <f>SUM(D11:D16)</f>
        <v>0</v>
      </c>
      <c r="E17" s="64">
        <f t="shared" ref="E17:H17" si="1">SUM(E11:E16)</f>
        <v>11315368</v>
      </c>
      <c r="F17" s="64">
        <f t="shared" si="1"/>
        <v>11315368</v>
      </c>
      <c r="G17" s="64">
        <f t="shared" si="1"/>
        <v>11315368</v>
      </c>
      <c r="H17" s="64">
        <f t="shared" si="1"/>
        <v>10795000</v>
      </c>
      <c r="I17" s="49"/>
    </row>
    <row r="18" spans="1:9" s="50" customFormat="1" ht="12" customHeight="1" x14ac:dyDescent="0.2">
      <c r="A18" s="55"/>
      <c r="B18" s="55"/>
      <c r="D18" s="57"/>
      <c r="E18" s="57"/>
      <c r="F18" s="57"/>
      <c r="G18" s="57"/>
      <c r="H18" s="57"/>
      <c r="I18" s="57"/>
    </row>
    <row r="19" spans="1:9" s="50" customFormat="1" ht="12" customHeight="1" x14ac:dyDescent="0.2">
      <c r="A19" s="55"/>
      <c r="B19" s="55"/>
      <c r="D19" s="57"/>
      <c r="E19" s="57"/>
      <c r="F19" s="57"/>
      <c r="G19" s="57"/>
      <c r="H19" s="57"/>
      <c r="I19" s="57"/>
    </row>
    <row r="20" spans="1:9" s="50" customFormat="1" x14ac:dyDescent="0.2">
      <c r="A20" s="55" t="s">
        <v>556</v>
      </c>
      <c r="B20" s="55"/>
      <c r="D20" s="58"/>
      <c r="E20" s="58"/>
      <c r="F20" s="58"/>
      <c r="G20" s="58"/>
      <c r="H20" s="58"/>
      <c r="I20" s="58"/>
    </row>
    <row r="21" spans="1:9" s="50" customFormat="1" x14ac:dyDescent="0.2">
      <c r="A21" s="55" t="s">
        <v>193</v>
      </c>
      <c r="B21" s="55"/>
      <c r="D21" s="58"/>
      <c r="E21" s="58"/>
      <c r="F21" s="58"/>
      <c r="G21" s="58"/>
      <c r="H21" s="58"/>
      <c r="I21" s="58"/>
    </row>
    <row r="22" spans="1:9" s="50" customFormat="1" x14ac:dyDescent="0.2">
      <c r="A22" s="59" t="s">
        <v>52</v>
      </c>
      <c r="B22" s="59"/>
      <c r="D22" s="58"/>
      <c r="E22" s="58"/>
      <c r="F22" s="58"/>
      <c r="G22" s="58"/>
      <c r="H22" s="58"/>
      <c r="I22" s="58"/>
    </row>
    <row r="23" spans="1:9" x14ac:dyDescent="0.2">
      <c r="A23" s="60" t="s">
        <v>535</v>
      </c>
      <c r="B23" s="60" t="s">
        <v>530</v>
      </c>
      <c r="C23" s="61" t="s">
        <v>557</v>
      </c>
      <c r="D23" s="45">
        <v>0</v>
      </c>
      <c r="E23" s="45"/>
      <c r="F23" s="45">
        <f>SUM(D23:E23)</f>
        <v>0</v>
      </c>
      <c r="G23" s="45">
        <v>0</v>
      </c>
      <c r="H23" s="45">
        <v>3130000</v>
      </c>
      <c r="I23" s="48" t="s">
        <v>258</v>
      </c>
    </row>
    <row r="24" spans="1:9" x14ac:dyDescent="0.2">
      <c r="A24" s="60" t="s">
        <v>535</v>
      </c>
      <c r="B24" s="60"/>
      <c r="C24" s="61" t="s">
        <v>558</v>
      </c>
      <c r="D24" s="45">
        <v>0</v>
      </c>
      <c r="E24" s="45"/>
      <c r="F24" s="45">
        <f t="shared" ref="F24:F27" si="2">SUM(D24:E24)</f>
        <v>0</v>
      </c>
      <c r="G24" s="45">
        <v>0</v>
      </c>
      <c r="H24" s="45">
        <v>7500000</v>
      </c>
      <c r="I24" s="48" t="s">
        <v>258</v>
      </c>
    </row>
    <row r="25" spans="1:9" x14ac:dyDescent="0.2">
      <c r="A25" s="60" t="s">
        <v>465</v>
      </c>
      <c r="B25" s="60" t="s">
        <v>264</v>
      </c>
      <c r="C25" s="61" t="s">
        <v>350</v>
      </c>
      <c r="D25" s="45">
        <v>0</v>
      </c>
      <c r="E25" s="45"/>
      <c r="F25" s="45">
        <f t="shared" si="2"/>
        <v>0</v>
      </c>
      <c r="G25" s="45">
        <v>0</v>
      </c>
      <c r="H25" s="45">
        <v>2871000</v>
      </c>
      <c r="I25" s="48" t="s">
        <v>258</v>
      </c>
    </row>
    <row r="26" spans="1:9" x14ac:dyDescent="0.2">
      <c r="A26" s="60" t="s">
        <v>378</v>
      </c>
      <c r="B26" s="60" t="s">
        <v>380</v>
      </c>
      <c r="C26" s="61" t="s">
        <v>559</v>
      </c>
      <c r="D26" s="45">
        <v>0</v>
      </c>
      <c r="E26" s="45"/>
      <c r="F26" s="45">
        <f t="shared" si="2"/>
        <v>0</v>
      </c>
      <c r="G26" s="45">
        <v>0</v>
      </c>
      <c r="H26" s="45">
        <v>1200000</v>
      </c>
      <c r="I26" s="48" t="s">
        <v>258</v>
      </c>
    </row>
    <row r="27" spans="1:9" x14ac:dyDescent="0.2">
      <c r="A27" s="60" t="s">
        <v>521</v>
      </c>
      <c r="B27" s="60" t="s">
        <v>262</v>
      </c>
      <c r="C27" s="61" t="s">
        <v>81</v>
      </c>
      <c r="D27" s="45">
        <v>0</v>
      </c>
      <c r="E27" s="45"/>
      <c r="F27" s="45">
        <f t="shared" si="2"/>
        <v>0</v>
      </c>
      <c r="G27" s="45">
        <v>0</v>
      </c>
      <c r="H27" s="45">
        <v>324000</v>
      </c>
      <c r="I27" s="48" t="s">
        <v>258</v>
      </c>
    </row>
    <row r="28" spans="1:9" s="54" customFormat="1" x14ac:dyDescent="0.2">
      <c r="A28" s="62"/>
      <c r="B28" s="62"/>
      <c r="C28" s="63" t="s">
        <v>79</v>
      </c>
      <c r="D28" s="64">
        <f>SUM(D23:D27)</f>
        <v>0</v>
      </c>
      <c r="E28" s="64">
        <f t="shared" ref="E28:H28" si="3">SUM(E23:E27)</f>
        <v>0</v>
      </c>
      <c r="F28" s="64">
        <f t="shared" si="3"/>
        <v>0</v>
      </c>
      <c r="G28" s="64">
        <f t="shared" si="3"/>
        <v>0</v>
      </c>
      <c r="H28" s="64">
        <f t="shared" si="3"/>
        <v>15025000</v>
      </c>
      <c r="I28" s="49"/>
    </row>
    <row r="29" spans="1:9" s="50" customFormat="1" ht="12" customHeight="1" x14ac:dyDescent="0.2">
      <c r="A29" s="55"/>
      <c r="B29" s="55"/>
      <c r="D29" s="57"/>
      <c r="E29" s="57"/>
      <c r="F29" s="57"/>
      <c r="G29" s="57"/>
      <c r="H29" s="57"/>
      <c r="I29" s="57"/>
    </row>
    <row r="30" spans="1:9" s="50" customFormat="1" ht="12" customHeight="1" x14ac:dyDescent="0.2">
      <c r="A30" s="55"/>
      <c r="B30" s="55"/>
      <c r="D30" s="57"/>
      <c r="E30" s="57"/>
      <c r="F30" s="57"/>
      <c r="G30" s="57"/>
      <c r="H30" s="57"/>
      <c r="I30" s="57"/>
    </row>
    <row r="31" spans="1:9" s="50" customFormat="1" ht="12" customHeight="1" x14ac:dyDescent="0.2">
      <c r="A31" s="55" t="s">
        <v>194</v>
      </c>
      <c r="B31" s="55"/>
      <c r="D31" s="58"/>
      <c r="E31" s="58"/>
      <c r="F31" s="58"/>
      <c r="G31" s="58"/>
      <c r="H31" s="58"/>
      <c r="I31" s="58"/>
    </row>
    <row r="32" spans="1:9" s="50" customFormat="1" ht="12" customHeight="1" x14ac:dyDescent="0.2">
      <c r="A32" s="55" t="s">
        <v>193</v>
      </c>
      <c r="B32" s="55"/>
      <c r="D32" s="58"/>
      <c r="E32" s="58"/>
      <c r="F32" s="58"/>
      <c r="G32" s="58"/>
      <c r="H32" s="58"/>
      <c r="I32" s="58"/>
    </row>
    <row r="33" spans="1:9" s="54" customFormat="1" ht="12" customHeight="1" x14ac:dyDescent="0.2">
      <c r="A33" s="59" t="s">
        <v>52</v>
      </c>
      <c r="B33" s="59"/>
      <c r="D33" s="65"/>
      <c r="E33" s="65"/>
      <c r="F33" s="65"/>
      <c r="G33" s="65"/>
      <c r="H33" s="65"/>
      <c r="I33" s="65"/>
    </row>
    <row r="34" spans="1:9" ht="12" customHeight="1" x14ac:dyDescent="0.2">
      <c r="A34" s="60" t="s">
        <v>265</v>
      </c>
      <c r="B34" s="60" t="s">
        <v>265</v>
      </c>
      <c r="C34" s="61" t="s">
        <v>368</v>
      </c>
      <c r="D34" s="45">
        <v>236000</v>
      </c>
      <c r="E34" s="45"/>
      <c r="F34" s="45">
        <f>SUM(D34:E34)</f>
        <v>236000</v>
      </c>
      <c r="G34" s="45">
        <v>0</v>
      </c>
      <c r="H34" s="45">
        <v>0</v>
      </c>
      <c r="I34" s="48" t="s">
        <v>260</v>
      </c>
    </row>
    <row r="35" spans="1:9" ht="12" customHeight="1" x14ac:dyDescent="0.2">
      <c r="A35" s="60" t="s">
        <v>361</v>
      </c>
      <c r="B35" s="60" t="s">
        <v>277</v>
      </c>
      <c r="C35" s="61" t="s">
        <v>246</v>
      </c>
      <c r="D35" s="45">
        <v>79000</v>
      </c>
      <c r="E35" s="45"/>
      <c r="F35" s="45">
        <f>SUM(D35:E35)</f>
        <v>79000</v>
      </c>
      <c r="G35" s="45">
        <v>0</v>
      </c>
      <c r="H35" s="45">
        <v>0</v>
      </c>
      <c r="I35" s="48" t="s">
        <v>260</v>
      </c>
    </row>
    <row r="36" spans="1:9" ht="12" customHeight="1" x14ac:dyDescent="0.2">
      <c r="A36" s="60" t="s">
        <v>264</v>
      </c>
      <c r="B36" s="60" t="s">
        <v>264</v>
      </c>
      <c r="C36" s="61" t="s">
        <v>118</v>
      </c>
      <c r="D36" s="45">
        <v>85000</v>
      </c>
      <c r="E36" s="45"/>
      <c r="F36" s="45">
        <f t="shared" ref="F36:F50" si="4">SUM(D36:E36)</f>
        <v>85000</v>
      </c>
      <c r="G36" s="45">
        <v>0</v>
      </c>
      <c r="H36" s="45">
        <v>0</v>
      </c>
      <c r="I36" s="48" t="s">
        <v>260</v>
      </c>
    </row>
    <row r="37" spans="1:9" ht="12" customHeight="1" x14ac:dyDescent="0.2">
      <c r="A37" s="60" t="s">
        <v>192</v>
      </c>
      <c r="B37" s="60" t="s">
        <v>192</v>
      </c>
      <c r="C37" s="61" t="s">
        <v>61</v>
      </c>
      <c r="D37" s="45">
        <v>7800000</v>
      </c>
      <c r="E37" s="45"/>
      <c r="F37" s="45">
        <f t="shared" si="4"/>
        <v>7800000</v>
      </c>
      <c r="G37" s="45">
        <v>7573913</v>
      </c>
      <c r="H37" s="45">
        <v>13133000</v>
      </c>
      <c r="I37" s="48" t="s">
        <v>260</v>
      </c>
    </row>
    <row r="38" spans="1:9" ht="12" customHeight="1" x14ac:dyDescent="0.2">
      <c r="A38" s="60" t="s">
        <v>192</v>
      </c>
      <c r="B38" s="60"/>
      <c r="C38" s="61" t="s">
        <v>215</v>
      </c>
      <c r="D38" s="45">
        <v>1170000</v>
      </c>
      <c r="E38" s="45"/>
      <c r="F38" s="45">
        <f t="shared" si="4"/>
        <v>1170000</v>
      </c>
      <c r="G38" s="45">
        <v>1170000</v>
      </c>
      <c r="H38" s="45">
        <v>2260000</v>
      </c>
      <c r="I38" s="48" t="s">
        <v>260</v>
      </c>
    </row>
    <row r="39" spans="1:9" ht="12" customHeight="1" x14ac:dyDescent="0.2">
      <c r="A39" s="60" t="s">
        <v>192</v>
      </c>
      <c r="B39" s="60"/>
      <c r="C39" s="61" t="s">
        <v>256</v>
      </c>
      <c r="D39" s="45">
        <v>232000</v>
      </c>
      <c r="E39" s="45"/>
      <c r="F39" s="45">
        <f t="shared" si="4"/>
        <v>232000</v>
      </c>
      <c r="G39" s="45">
        <v>231900</v>
      </c>
      <c r="H39" s="45">
        <v>232000</v>
      </c>
      <c r="I39" s="48" t="s">
        <v>260</v>
      </c>
    </row>
    <row r="40" spans="1:9" ht="12" customHeight="1" x14ac:dyDescent="0.2">
      <c r="A40" s="60" t="s">
        <v>192</v>
      </c>
      <c r="B40" s="60"/>
      <c r="C40" s="61" t="s">
        <v>570</v>
      </c>
      <c r="D40" s="45">
        <v>0</v>
      </c>
      <c r="E40" s="45"/>
      <c r="F40" s="45">
        <f t="shared" si="4"/>
        <v>0</v>
      </c>
      <c r="G40" s="45">
        <v>0</v>
      </c>
      <c r="H40" s="45">
        <v>5500000</v>
      </c>
      <c r="I40" s="48" t="s">
        <v>260</v>
      </c>
    </row>
    <row r="41" spans="1:9" ht="12" customHeight="1" x14ac:dyDescent="0.2">
      <c r="A41" s="60" t="s">
        <v>192</v>
      </c>
      <c r="B41" s="60"/>
      <c r="C41" s="61" t="s">
        <v>143</v>
      </c>
      <c r="D41" s="45">
        <v>30000</v>
      </c>
      <c r="E41" s="45"/>
      <c r="F41" s="45">
        <f t="shared" si="4"/>
        <v>30000</v>
      </c>
      <c r="G41" s="45">
        <v>0</v>
      </c>
      <c r="H41" s="45">
        <v>30000</v>
      </c>
      <c r="I41" s="48" t="s">
        <v>260</v>
      </c>
    </row>
    <row r="42" spans="1:9" ht="12" customHeight="1" x14ac:dyDescent="0.2">
      <c r="A42" s="60" t="s">
        <v>192</v>
      </c>
      <c r="B42" s="60"/>
      <c r="C42" s="61" t="s">
        <v>130</v>
      </c>
      <c r="D42" s="45">
        <v>160000</v>
      </c>
      <c r="E42" s="45"/>
      <c r="F42" s="45">
        <f t="shared" si="4"/>
        <v>160000</v>
      </c>
      <c r="G42" s="45">
        <v>158261</v>
      </c>
      <c r="H42" s="45">
        <v>160000</v>
      </c>
      <c r="I42" s="48" t="s">
        <v>260</v>
      </c>
    </row>
    <row r="43" spans="1:9" ht="12" customHeight="1" x14ac:dyDescent="0.2">
      <c r="A43" s="60" t="s">
        <v>192</v>
      </c>
      <c r="B43" s="60"/>
      <c r="C43" s="61" t="s">
        <v>213</v>
      </c>
      <c r="D43" s="45">
        <v>2011000</v>
      </c>
      <c r="E43" s="45"/>
      <c r="F43" s="45">
        <f t="shared" si="4"/>
        <v>2011000</v>
      </c>
      <c r="G43" s="45">
        <v>1972413</v>
      </c>
      <c r="H43" s="45">
        <v>2313000</v>
      </c>
      <c r="I43" s="48" t="s">
        <v>260</v>
      </c>
    </row>
    <row r="44" spans="1:9" ht="12" customHeight="1" x14ac:dyDescent="0.2">
      <c r="A44" s="60" t="s">
        <v>192</v>
      </c>
      <c r="B44" s="60"/>
      <c r="C44" s="61" t="s">
        <v>214</v>
      </c>
      <c r="D44" s="45">
        <v>302000</v>
      </c>
      <c r="E44" s="45"/>
      <c r="F44" s="45">
        <f t="shared" si="4"/>
        <v>302000</v>
      </c>
      <c r="G44" s="45">
        <v>295885</v>
      </c>
      <c r="H44" s="45">
        <v>351000</v>
      </c>
      <c r="I44" s="48" t="s">
        <v>260</v>
      </c>
    </row>
    <row r="45" spans="1:9" ht="12" customHeight="1" x14ac:dyDescent="0.2">
      <c r="A45" s="60" t="s">
        <v>192</v>
      </c>
      <c r="B45" s="60"/>
      <c r="C45" s="61" t="s">
        <v>62</v>
      </c>
      <c r="D45" s="45">
        <v>3648000</v>
      </c>
      <c r="E45" s="45"/>
      <c r="F45" s="45">
        <f t="shared" si="4"/>
        <v>3648000</v>
      </c>
      <c r="G45" s="45">
        <v>3661729</v>
      </c>
      <c r="H45" s="45">
        <v>4154000</v>
      </c>
      <c r="I45" s="48" t="s">
        <v>260</v>
      </c>
    </row>
    <row r="46" spans="1:9" ht="12" customHeight="1" x14ac:dyDescent="0.2">
      <c r="A46" s="60" t="s">
        <v>266</v>
      </c>
      <c r="B46" s="60" t="s">
        <v>266</v>
      </c>
      <c r="C46" s="61" t="s">
        <v>76</v>
      </c>
      <c r="D46" s="45">
        <v>450000</v>
      </c>
      <c r="E46" s="45"/>
      <c r="F46" s="45">
        <f t="shared" si="4"/>
        <v>450000</v>
      </c>
      <c r="G46" s="45">
        <v>290888</v>
      </c>
      <c r="H46" s="45">
        <v>450000</v>
      </c>
      <c r="I46" s="48" t="s">
        <v>260</v>
      </c>
    </row>
    <row r="47" spans="1:9" ht="12" customHeight="1" x14ac:dyDescent="0.2">
      <c r="A47" s="60" t="s">
        <v>266</v>
      </c>
      <c r="B47" s="60"/>
      <c r="C47" s="61" t="s">
        <v>103</v>
      </c>
      <c r="D47" s="45">
        <v>980000</v>
      </c>
      <c r="E47" s="45"/>
      <c r="F47" s="45">
        <f t="shared" si="4"/>
        <v>980000</v>
      </c>
      <c r="G47" s="45">
        <v>734400</v>
      </c>
      <c r="H47" s="45">
        <v>0</v>
      </c>
      <c r="I47" s="48" t="s">
        <v>260</v>
      </c>
    </row>
    <row r="48" spans="1:9" ht="12" customHeight="1" x14ac:dyDescent="0.2">
      <c r="A48" s="60" t="s">
        <v>180</v>
      </c>
      <c r="B48" s="60" t="s">
        <v>180</v>
      </c>
      <c r="C48" s="61" t="s">
        <v>86</v>
      </c>
      <c r="D48" s="45">
        <v>2145000</v>
      </c>
      <c r="E48" s="45"/>
      <c r="F48" s="45">
        <f t="shared" si="4"/>
        <v>2145000</v>
      </c>
      <c r="G48" s="45">
        <v>1962536</v>
      </c>
      <c r="H48" s="45">
        <v>850000</v>
      </c>
      <c r="I48" s="48" t="s">
        <v>260</v>
      </c>
    </row>
    <row r="49" spans="1:9" ht="12" customHeight="1" x14ac:dyDescent="0.2">
      <c r="A49" s="60" t="s">
        <v>225</v>
      </c>
      <c r="B49" s="60"/>
      <c r="C49" s="61" t="s">
        <v>11</v>
      </c>
      <c r="D49" s="45">
        <v>130000</v>
      </c>
      <c r="E49" s="45"/>
      <c r="F49" s="45">
        <f t="shared" si="4"/>
        <v>130000</v>
      </c>
      <c r="G49" s="45">
        <v>110305</v>
      </c>
      <c r="H49" s="45">
        <v>130000</v>
      </c>
      <c r="I49" s="48" t="s">
        <v>260</v>
      </c>
    </row>
    <row r="50" spans="1:9" ht="12" customHeight="1" x14ac:dyDescent="0.2">
      <c r="A50" s="60" t="s">
        <v>189</v>
      </c>
      <c r="B50" s="60" t="s">
        <v>189</v>
      </c>
      <c r="C50" s="61" t="s">
        <v>158</v>
      </c>
      <c r="D50" s="45">
        <v>40000</v>
      </c>
      <c r="E50" s="45"/>
      <c r="F50" s="45">
        <f t="shared" si="4"/>
        <v>40000</v>
      </c>
      <c r="G50" s="45">
        <v>0</v>
      </c>
      <c r="H50" s="45">
        <v>40000</v>
      </c>
      <c r="I50" s="48" t="s">
        <v>260</v>
      </c>
    </row>
    <row r="51" spans="1:9" ht="12" customHeight="1" x14ac:dyDescent="0.2">
      <c r="A51" s="60" t="s">
        <v>271</v>
      </c>
      <c r="B51" s="60" t="s">
        <v>271</v>
      </c>
      <c r="C51" s="61" t="s">
        <v>83</v>
      </c>
      <c r="D51" s="45">
        <v>50000</v>
      </c>
      <c r="E51" s="45"/>
      <c r="F51" s="45">
        <f t="shared" ref="F51:F65" si="5">SUM(D51:E51)</f>
        <v>50000</v>
      </c>
      <c r="G51" s="45">
        <v>15394</v>
      </c>
      <c r="H51" s="45">
        <v>50000</v>
      </c>
      <c r="I51" s="48" t="s">
        <v>260</v>
      </c>
    </row>
    <row r="52" spans="1:9" ht="12" customHeight="1" x14ac:dyDescent="0.2">
      <c r="A52" s="60" t="s">
        <v>271</v>
      </c>
      <c r="B52" s="60"/>
      <c r="C52" s="61" t="s">
        <v>360</v>
      </c>
      <c r="D52" s="45">
        <v>80000</v>
      </c>
      <c r="E52" s="45"/>
      <c r="F52" s="45">
        <f t="shared" si="5"/>
        <v>80000</v>
      </c>
      <c r="G52" s="45">
        <v>57661</v>
      </c>
      <c r="H52" s="45">
        <v>80000</v>
      </c>
      <c r="I52" s="48" t="s">
        <v>260</v>
      </c>
    </row>
    <row r="53" spans="1:9" ht="12" customHeight="1" x14ac:dyDescent="0.2">
      <c r="A53" s="60" t="s">
        <v>271</v>
      </c>
      <c r="B53" s="60"/>
      <c r="C53" s="61" t="s">
        <v>63</v>
      </c>
      <c r="D53" s="45">
        <v>70000</v>
      </c>
      <c r="E53" s="45"/>
      <c r="F53" s="45">
        <f t="shared" si="5"/>
        <v>70000</v>
      </c>
      <c r="G53" s="45">
        <v>45236</v>
      </c>
      <c r="H53" s="45">
        <v>70000</v>
      </c>
      <c r="I53" s="48" t="s">
        <v>260</v>
      </c>
    </row>
    <row r="54" spans="1:9" ht="12" customHeight="1" x14ac:dyDescent="0.2">
      <c r="A54" s="60" t="s">
        <v>271</v>
      </c>
      <c r="B54" s="60"/>
      <c r="C54" s="61" t="s">
        <v>80</v>
      </c>
      <c r="D54" s="45">
        <v>100000</v>
      </c>
      <c r="E54" s="45"/>
      <c r="F54" s="45">
        <f t="shared" si="5"/>
        <v>100000</v>
      </c>
      <c r="G54" s="45">
        <v>41416</v>
      </c>
      <c r="H54" s="45">
        <v>100000</v>
      </c>
      <c r="I54" s="48" t="s">
        <v>260</v>
      </c>
    </row>
    <row r="55" spans="1:9" ht="12" customHeight="1" x14ac:dyDescent="0.2">
      <c r="A55" s="60" t="s">
        <v>188</v>
      </c>
      <c r="B55" s="60" t="s">
        <v>188</v>
      </c>
      <c r="C55" s="61" t="s">
        <v>290</v>
      </c>
      <c r="D55" s="45">
        <v>120000</v>
      </c>
      <c r="E55" s="45"/>
      <c r="F55" s="45">
        <f t="shared" si="5"/>
        <v>120000</v>
      </c>
      <c r="G55" s="45">
        <v>96837</v>
      </c>
      <c r="H55" s="45">
        <v>150000</v>
      </c>
      <c r="I55" s="48" t="s">
        <v>260</v>
      </c>
    </row>
    <row r="56" spans="1:9" ht="12" customHeight="1" x14ac:dyDescent="0.2">
      <c r="A56" s="60" t="s">
        <v>181</v>
      </c>
      <c r="B56" s="60" t="s">
        <v>181</v>
      </c>
      <c r="C56" s="61" t="s">
        <v>157</v>
      </c>
      <c r="D56" s="45">
        <v>330000</v>
      </c>
      <c r="E56" s="45">
        <v>-50000</v>
      </c>
      <c r="F56" s="45">
        <f t="shared" si="5"/>
        <v>280000</v>
      </c>
      <c r="G56" s="45">
        <v>247390</v>
      </c>
      <c r="H56" s="45">
        <v>350000</v>
      </c>
      <c r="I56" s="48" t="s">
        <v>260</v>
      </c>
    </row>
    <row r="57" spans="1:9" ht="12" customHeight="1" x14ac:dyDescent="0.2">
      <c r="A57" s="60" t="s">
        <v>470</v>
      </c>
      <c r="B57" s="60" t="s">
        <v>473</v>
      </c>
      <c r="C57" s="61" t="s">
        <v>291</v>
      </c>
      <c r="D57" s="45">
        <v>150000</v>
      </c>
      <c r="E57" s="45"/>
      <c r="F57" s="45">
        <f t="shared" si="5"/>
        <v>150000</v>
      </c>
      <c r="G57" s="45">
        <v>329198</v>
      </c>
      <c r="H57" s="45">
        <v>400000</v>
      </c>
      <c r="I57" s="48" t="s">
        <v>260</v>
      </c>
    </row>
    <row r="58" spans="1:9" ht="12" customHeight="1" x14ac:dyDescent="0.2">
      <c r="A58" s="60" t="s">
        <v>471</v>
      </c>
      <c r="B58" s="60" t="s">
        <v>474</v>
      </c>
      <c r="C58" s="66" t="s">
        <v>58</v>
      </c>
      <c r="D58" s="45">
        <v>700000</v>
      </c>
      <c r="E58" s="45"/>
      <c r="F58" s="45">
        <f t="shared" si="5"/>
        <v>700000</v>
      </c>
      <c r="G58" s="45">
        <v>804142</v>
      </c>
      <c r="H58" s="45">
        <v>1000000</v>
      </c>
      <c r="I58" s="48" t="s">
        <v>260</v>
      </c>
    </row>
    <row r="59" spans="1:9" ht="12" customHeight="1" x14ac:dyDescent="0.2">
      <c r="A59" s="60" t="s">
        <v>472</v>
      </c>
      <c r="B59" s="60" t="s">
        <v>475</v>
      </c>
      <c r="C59" s="66" t="s">
        <v>159</v>
      </c>
      <c r="D59" s="45">
        <v>100000</v>
      </c>
      <c r="E59" s="45">
        <v>50000</v>
      </c>
      <c r="F59" s="45">
        <f t="shared" si="5"/>
        <v>150000</v>
      </c>
      <c r="G59" s="45">
        <v>152466</v>
      </c>
      <c r="H59" s="45">
        <v>200000</v>
      </c>
      <c r="I59" s="48" t="s">
        <v>260</v>
      </c>
    </row>
    <row r="60" spans="1:9" ht="12" customHeight="1" x14ac:dyDescent="0.2">
      <c r="A60" s="60" t="s">
        <v>398</v>
      </c>
      <c r="B60" s="60" t="s">
        <v>274</v>
      </c>
      <c r="C60" s="66" t="s">
        <v>399</v>
      </c>
      <c r="D60" s="45">
        <v>30000</v>
      </c>
      <c r="E60" s="45"/>
      <c r="F60" s="45">
        <f t="shared" si="5"/>
        <v>30000</v>
      </c>
      <c r="G60" s="45">
        <v>0</v>
      </c>
      <c r="H60" s="45">
        <v>30000</v>
      </c>
      <c r="I60" s="48" t="s">
        <v>260</v>
      </c>
    </row>
    <row r="61" spans="1:9" ht="12" customHeight="1" x14ac:dyDescent="0.2">
      <c r="A61" s="60" t="s">
        <v>187</v>
      </c>
      <c r="B61" s="60" t="s">
        <v>187</v>
      </c>
      <c r="C61" s="66" t="s">
        <v>375</v>
      </c>
      <c r="D61" s="45">
        <v>50000</v>
      </c>
      <c r="E61" s="45"/>
      <c r="F61" s="45">
        <f t="shared" si="5"/>
        <v>50000</v>
      </c>
      <c r="G61" s="45">
        <v>84709</v>
      </c>
      <c r="H61" s="45">
        <v>60000</v>
      </c>
      <c r="I61" s="48" t="s">
        <v>260</v>
      </c>
    </row>
    <row r="62" spans="1:9" ht="12" customHeight="1" x14ac:dyDescent="0.2">
      <c r="A62" s="60" t="s">
        <v>185</v>
      </c>
      <c r="B62" s="60" t="s">
        <v>185</v>
      </c>
      <c r="C62" s="66" t="s">
        <v>229</v>
      </c>
      <c r="D62" s="45">
        <v>50000</v>
      </c>
      <c r="E62" s="45"/>
      <c r="F62" s="45">
        <f t="shared" si="5"/>
        <v>50000</v>
      </c>
      <c r="G62" s="45">
        <v>0</v>
      </c>
      <c r="H62" s="45">
        <v>50000</v>
      </c>
      <c r="I62" s="48" t="s">
        <v>260</v>
      </c>
    </row>
    <row r="63" spans="1:9" ht="12" customHeight="1" x14ac:dyDescent="0.2">
      <c r="A63" s="60" t="s">
        <v>185</v>
      </c>
      <c r="B63" s="60"/>
      <c r="C63" s="66" t="s">
        <v>348</v>
      </c>
      <c r="D63" s="45">
        <v>120000</v>
      </c>
      <c r="E63" s="45"/>
      <c r="F63" s="45">
        <f t="shared" si="5"/>
        <v>120000</v>
      </c>
      <c r="G63" s="45">
        <v>128000</v>
      </c>
      <c r="H63" s="45">
        <v>150000</v>
      </c>
      <c r="I63" s="48" t="s">
        <v>260</v>
      </c>
    </row>
    <row r="64" spans="1:9" ht="12" customHeight="1" x14ac:dyDescent="0.2">
      <c r="A64" s="60" t="s">
        <v>185</v>
      </c>
      <c r="B64" s="60"/>
      <c r="C64" s="61" t="s">
        <v>140</v>
      </c>
      <c r="D64" s="45">
        <v>50000</v>
      </c>
      <c r="E64" s="45"/>
      <c r="F64" s="45">
        <f t="shared" si="5"/>
        <v>50000</v>
      </c>
      <c r="G64" s="45">
        <v>109704</v>
      </c>
      <c r="H64" s="45">
        <v>120000</v>
      </c>
      <c r="I64" s="48" t="s">
        <v>260</v>
      </c>
    </row>
    <row r="65" spans="1:9" ht="12" customHeight="1" x14ac:dyDescent="0.2">
      <c r="A65" s="60" t="s">
        <v>262</v>
      </c>
      <c r="B65" s="60" t="s">
        <v>262</v>
      </c>
      <c r="C65" s="61" t="s">
        <v>55</v>
      </c>
      <c r="D65" s="45">
        <v>551000</v>
      </c>
      <c r="E65" s="45"/>
      <c r="F65" s="45">
        <f t="shared" si="5"/>
        <v>551000</v>
      </c>
      <c r="G65" s="45">
        <v>588996</v>
      </c>
      <c r="H65" s="45">
        <v>770000</v>
      </c>
      <c r="I65" s="48" t="s">
        <v>260</v>
      </c>
    </row>
    <row r="66" spans="1:9" s="54" customFormat="1" ht="12" customHeight="1" x14ac:dyDescent="0.2">
      <c r="A66" s="67"/>
      <c r="B66" s="67"/>
      <c r="C66" s="68" t="s">
        <v>79</v>
      </c>
      <c r="D66" s="69">
        <f t="shared" ref="D66:H66" si="6">SUM(D34:D65)</f>
        <v>22049000</v>
      </c>
      <c r="E66" s="69">
        <f t="shared" si="6"/>
        <v>0</v>
      </c>
      <c r="F66" s="69">
        <f t="shared" si="6"/>
        <v>22049000</v>
      </c>
      <c r="G66" s="69">
        <f t="shared" si="6"/>
        <v>20863379</v>
      </c>
      <c r="H66" s="69">
        <f t="shared" si="6"/>
        <v>33183000</v>
      </c>
      <c r="I66" s="65"/>
    </row>
    <row r="67" spans="1:9" s="54" customFormat="1" ht="12" customHeight="1" x14ac:dyDescent="0.2">
      <c r="A67" s="59"/>
      <c r="B67" s="59"/>
      <c r="D67" s="65"/>
      <c r="E67" s="65"/>
      <c r="F67" s="65"/>
      <c r="G67" s="65"/>
      <c r="H67" s="65"/>
      <c r="I67" s="65"/>
    </row>
    <row r="68" spans="1:9" s="54" customFormat="1" ht="12" customHeight="1" x14ac:dyDescent="0.2">
      <c r="A68" s="59"/>
      <c r="B68" s="59"/>
      <c r="D68" s="65"/>
      <c r="E68" s="65"/>
      <c r="F68" s="65"/>
      <c r="G68" s="65"/>
      <c r="H68" s="65"/>
      <c r="I68" s="65"/>
    </row>
    <row r="69" spans="1:9" s="50" customFormat="1" ht="12" customHeight="1" x14ac:dyDescent="0.2">
      <c r="A69" s="55" t="s">
        <v>194</v>
      </c>
      <c r="B69" s="55"/>
      <c r="D69" s="58"/>
      <c r="E69" s="58"/>
      <c r="F69" s="58"/>
      <c r="G69" s="58"/>
      <c r="H69" s="58"/>
      <c r="I69" s="58"/>
    </row>
    <row r="70" spans="1:9" s="50" customFormat="1" ht="12" customHeight="1" x14ac:dyDescent="0.2">
      <c r="A70" s="55" t="s">
        <v>193</v>
      </c>
      <c r="B70" s="55"/>
      <c r="D70" s="58"/>
      <c r="E70" s="58"/>
      <c r="F70" s="58"/>
      <c r="G70" s="58"/>
      <c r="H70" s="58"/>
      <c r="I70" s="58"/>
    </row>
    <row r="71" spans="1:9" s="54" customFormat="1" ht="12" customHeight="1" x14ac:dyDescent="0.2">
      <c r="A71" s="59" t="s">
        <v>50</v>
      </c>
      <c r="B71" s="59"/>
      <c r="D71" s="65"/>
      <c r="E71" s="65"/>
      <c r="F71" s="65"/>
      <c r="G71" s="65"/>
      <c r="H71" s="65"/>
      <c r="I71" s="65"/>
    </row>
    <row r="72" spans="1:9" ht="12" customHeight="1" x14ac:dyDescent="0.2">
      <c r="A72" s="60" t="s">
        <v>468</v>
      </c>
      <c r="B72" s="60" t="s">
        <v>306</v>
      </c>
      <c r="C72" s="61" t="s">
        <v>500</v>
      </c>
      <c r="D72" s="45">
        <v>0</v>
      </c>
      <c r="E72" s="45"/>
      <c r="F72" s="45">
        <f>SUM(D72:E72)</f>
        <v>0</v>
      </c>
      <c r="G72" s="45">
        <v>53519</v>
      </c>
      <c r="H72" s="45">
        <v>0</v>
      </c>
      <c r="I72" s="48" t="s">
        <v>260</v>
      </c>
    </row>
    <row r="73" spans="1:9" s="54" customFormat="1" ht="12" customHeight="1" x14ac:dyDescent="0.2">
      <c r="A73" s="67"/>
      <c r="B73" s="67"/>
      <c r="C73" s="68" t="s">
        <v>79</v>
      </c>
      <c r="D73" s="69">
        <f t="shared" ref="D73:H73" si="7">SUM(D72)</f>
        <v>0</v>
      </c>
      <c r="E73" s="69">
        <f t="shared" si="7"/>
        <v>0</v>
      </c>
      <c r="F73" s="69">
        <f t="shared" si="7"/>
        <v>0</v>
      </c>
      <c r="G73" s="69">
        <f t="shared" si="7"/>
        <v>53519</v>
      </c>
      <c r="H73" s="69">
        <f t="shared" si="7"/>
        <v>0</v>
      </c>
      <c r="I73" s="65"/>
    </row>
    <row r="74" spans="1:9" s="54" customFormat="1" ht="12" customHeight="1" x14ac:dyDescent="0.2">
      <c r="A74" s="59"/>
      <c r="B74" s="59"/>
      <c r="D74" s="65"/>
      <c r="E74" s="65"/>
      <c r="F74" s="65"/>
      <c r="G74" s="65"/>
      <c r="H74" s="65"/>
      <c r="I74" s="65"/>
    </row>
    <row r="75" spans="1:9" s="54" customFormat="1" ht="12" customHeight="1" x14ac:dyDescent="0.2">
      <c r="A75" s="59"/>
      <c r="B75" s="59"/>
      <c r="D75" s="65"/>
      <c r="E75" s="65"/>
      <c r="F75" s="65"/>
      <c r="G75" s="65"/>
      <c r="H75" s="65"/>
      <c r="I75" s="65"/>
    </row>
    <row r="76" spans="1:9" s="50" customFormat="1" ht="12" customHeight="1" x14ac:dyDescent="0.2">
      <c r="A76" s="55" t="s">
        <v>194</v>
      </c>
      <c r="B76" s="55"/>
      <c r="D76" s="58"/>
      <c r="E76" s="58"/>
      <c r="F76" s="58"/>
      <c r="G76" s="58"/>
      <c r="H76" s="58"/>
      <c r="I76" s="58"/>
    </row>
    <row r="77" spans="1:9" s="50" customFormat="1" ht="12" customHeight="1" x14ac:dyDescent="0.2">
      <c r="A77" s="55" t="s">
        <v>193</v>
      </c>
      <c r="B77" s="55"/>
      <c r="D77" s="58"/>
      <c r="E77" s="58"/>
      <c r="F77" s="58"/>
      <c r="G77" s="58"/>
      <c r="H77" s="58"/>
      <c r="I77" s="58"/>
    </row>
    <row r="78" spans="1:9" s="54" customFormat="1" ht="12" customHeight="1" x14ac:dyDescent="0.2">
      <c r="A78" s="59" t="s">
        <v>52</v>
      </c>
      <c r="B78" s="59"/>
      <c r="D78" s="65"/>
      <c r="E78" s="65"/>
      <c r="F78" s="65"/>
      <c r="G78" s="65"/>
      <c r="H78" s="65"/>
      <c r="I78" s="65"/>
    </row>
    <row r="79" spans="1:9" ht="12" customHeight="1" x14ac:dyDescent="0.2">
      <c r="A79" s="60" t="s">
        <v>302</v>
      </c>
      <c r="B79" s="60" t="s">
        <v>268</v>
      </c>
      <c r="C79" s="61" t="s">
        <v>77</v>
      </c>
      <c r="D79" s="45">
        <v>200000</v>
      </c>
      <c r="E79" s="45"/>
      <c r="F79" s="45">
        <f>SUM(D79:E79)</f>
        <v>200000</v>
      </c>
      <c r="G79" s="45">
        <v>130000</v>
      </c>
      <c r="H79" s="45">
        <v>300000</v>
      </c>
      <c r="I79" s="48" t="s">
        <v>260</v>
      </c>
    </row>
    <row r="80" spans="1:9" s="54" customFormat="1" ht="12" customHeight="1" x14ac:dyDescent="0.2">
      <c r="A80" s="67"/>
      <c r="B80" s="67"/>
      <c r="C80" s="68" t="s">
        <v>79</v>
      </c>
      <c r="D80" s="69">
        <f t="shared" ref="D80:H80" si="8">SUM(D79)</f>
        <v>200000</v>
      </c>
      <c r="E80" s="69">
        <f t="shared" si="8"/>
        <v>0</v>
      </c>
      <c r="F80" s="69">
        <f t="shared" si="8"/>
        <v>200000</v>
      </c>
      <c r="G80" s="69">
        <f t="shared" si="8"/>
        <v>130000</v>
      </c>
      <c r="H80" s="69">
        <f t="shared" si="8"/>
        <v>300000</v>
      </c>
      <c r="I80" s="65"/>
    </row>
    <row r="81" spans="1:9" s="54" customFormat="1" ht="12" customHeight="1" x14ac:dyDescent="0.2">
      <c r="A81" s="59"/>
      <c r="B81" s="59"/>
      <c r="D81" s="65"/>
      <c r="E81" s="65"/>
      <c r="F81" s="65"/>
      <c r="G81" s="65"/>
      <c r="H81" s="65"/>
      <c r="I81" s="65"/>
    </row>
    <row r="83" spans="1:9" s="50" customFormat="1" ht="12" customHeight="1" x14ac:dyDescent="0.2">
      <c r="A83" s="55" t="s">
        <v>344</v>
      </c>
      <c r="B83" s="55"/>
      <c r="D83" s="58"/>
      <c r="E83" s="58"/>
      <c r="F83" s="58"/>
      <c r="G83" s="58"/>
      <c r="H83" s="58"/>
      <c r="I83" s="58"/>
    </row>
    <row r="84" spans="1:9" s="50" customFormat="1" ht="12" customHeight="1" x14ac:dyDescent="0.2">
      <c r="A84" s="55" t="s">
        <v>193</v>
      </c>
      <c r="B84" s="55"/>
      <c r="D84" s="58"/>
      <c r="E84" s="58"/>
      <c r="F84" s="58"/>
      <c r="G84" s="58"/>
      <c r="H84" s="58"/>
      <c r="I84" s="58"/>
    </row>
    <row r="85" spans="1:9" s="54" customFormat="1" ht="12" customHeight="1" x14ac:dyDescent="0.2">
      <c r="A85" s="59" t="s">
        <v>50</v>
      </c>
      <c r="B85" s="59"/>
      <c r="D85" s="65"/>
      <c r="E85" s="65"/>
      <c r="F85" s="65"/>
      <c r="G85" s="65"/>
      <c r="H85" s="65"/>
      <c r="I85" s="65"/>
    </row>
    <row r="86" spans="1:9" s="54" customFormat="1" ht="12" customHeight="1" x14ac:dyDescent="0.2">
      <c r="A86" s="70" t="s">
        <v>303</v>
      </c>
      <c r="B86" s="70" t="s">
        <v>269</v>
      </c>
      <c r="C86" s="71" t="s">
        <v>244</v>
      </c>
      <c r="D86" s="45">
        <v>5622000</v>
      </c>
      <c r="E86" s="45"/>
      <c r="F86" s="45">
        <f>SUM(D86:E86)</f>
        <v>5622000</v>
      </c>
      <c r="G86" s="45">
        <v>5622000</v>
      </c>
      <c r="H86" s="45">
        <v>3644000</v>
      </c>
      <c r="I86" s="48" t="s">
        <v>260</v>
      </c>
    </row>
    <row r="87" spans="1:9" s="54" customFormat="1" ht="12" customHeight="1" x14ac:dyDescent="0.2">
      <c r="A87" s="67"/>
      <c r="B87" s="67"/>
      <c r="C87" s="68" t="s">
        <v>60</v>
      </c>
      <c r="D87" s="69">
        <f t="shared" ref="D87:H87" si="9">SUM(D86:D86)</f>
        <v>5622000</v>
      </c>
      <c r="E87" s="69">
        <f t="shared" si="9"/>
        <v>0</v>
      </c>
      <c r="F87" s="69">
        <f t="shared" si="9"/>
        <v>5622000</v>
      </c>
      <c r="G87" s="69">
        <f t="shared" si="9"/>
        <v>5622000</v>
      </c>
      <c r="H87" s="69">
        <f t="shared" si="9"/>
        <v>3644000</v>
      </c>
      <c r="I87" s="65"/>
    </row>
    <row r="88" spans="1:9" s="54" customFormat="1" ht="12" customHeight="1" x14ac:dyDescent="0.2">
      <c r="A88" s="59"/>
      <c r="B88" s="59"/>
      <c r="D88" s="65"/>
      <c r="E88" s="65"/>
      <c r="F88" s="65"/>
      <c r="G88" s="65"/>
      <c r="H88" s="65"/>
      <c r="I88" s="65"/>
    </row>
    <row r="90" spans="1:9" s="50" customFormat="1" ht="12" customHeight="1" x14ac:dyDescent="0.2">
      <c r="A90" s="55" t="s">
        <v>344</v>
      </c>
      <c r="B90" s="55"/>
      <c r="D90" s="58"/>
      <c r="E90" s="58"/>
      <c r="F90" s="58"/>
      <c r="G90" s="58"/>
      <c r="H90" s="58"/>
      <c r="I90" s="58"/>
    </row>
    <row r="91" spans="1:9" s="50" customFormat="1" ht="12" customHeight="1" x14ac:dyDescent="0.2">
      <c r="A91" s="55" t="s">
        <v>193</v>
      </c>
      <c r="B91" s="55"/>
      <c r="D91" s="58"/>
      <c r="E91" s="58"/>
      <c r="F91" s="58"/>
      <c r="G91" s="58"/>
      <c r="H91" s="58"/>
      <c r="I91" s="58"/>
    </row>
    <row r="92" spans="1:9" s="54" customFormat="1" ht="12" customHeight="1" x14ac:dyDescent="0.2">
      <c r="A92" s="59" t="s">
        <v>52</v>
      </c>
      <c r="B92" s="59"/>
      <c r="D92" s="65"/>
      <c r="E92" s="65"/>
      <c r="F92" s="65"/>
      <c r="G92" s="65"/>
      <c r="H92" s="65"/>
      <c r="I92" s="65"/>
    </row>
    <row r="93" spans="1:9" s="54" customFormat="1" ht="12" customHeight="1" x14ac:dyDescent="0.2">
      <c r="A93" s="70" t="s">
        <v>304</v>
      </c>
      <c r="B93" s="70" t="s">
        <v>270</v>
      </c>
      <c r="C93" s="71" t="s">
        <v>144</v>
      </c>
      <c r="D93" s="45">
        <v>31862000</v>
      </c>
      <c r="E93" s="45"/>
      <c r="F93" s="45">
        <f>SUM(D93:E93)</f>
        <v>31862000</v>
      </c>
      <c r="G93" s="45">
        <v>31862000</v>
      </c>
      <c r="H93" s="45">
        <v>32540000</v>
      </c>
      <c r="I93" s="48" t="s">
        <v>260</v>
      </c>
    </row>
    <row r="94" spans="1:9" ht="12" customHeight="1" x14ac:dyDescent="0.2">
      <c r="A94" s="60" t="s">
        <v>305</v>
      </c>
      <c r="B94" s="60"/>
      <c r="C94" s="61" t="s">
        <v>139</v>
      </c>
      <c r="D94" s="45">
        <v>13020</v>
      </c>
      <c r="E94" s="45"/>
      <c r="F94" s="45">
        <f t="shared" ref="F94:F98" si="10">SUM(D94:E94)</f>
        <v>13020</v>
      </c>
      <c r="G94" s="45">
        <v>13020</v>
      </c>
      <c r="H94" s="45">
        <v>13020</v>
      </c>
      <c r="I94" s="48" t="s">
        <v>260</v>
      </c>
    </row>
    <row r="95" spans="1:9" ht="12" customHeight="1" x14ac:dyDescent="0.2">
      <c r="A95" s="60" t="s">
        <v>305</v>
      </c>
      <c r="B95" s="60"/>
      <c r="C95" s="61" t="s">
        <v>175</v>
      </c>
      <c r="D95" s="45">
        <v>859008</v>
      </c>
      <c r="E95" s="45"/>
      <c r="F95" s="45">
        <f t="shared" si="10"/>
        <v>859008</v>
      </c>
      <c r="G95" s="45">
        <v>859008</v>
      </c>
      <c r="H95" s="45">
        <v>1260991</v>
      </c>
      <c r="I95" s="48" t="s">
        <v>260</v>
      </c>
    </row>
    <row r="96" spans="1:9" ht="12" customHeight="1" x14ac:dyDescent="0.2">
      <c r="A96" s="60" t="s">
        <v>305</v>
      </c>
      <c r="B96" s="60"/>
      <c r="C96" s="61" t="s">
        <v>487</v>
      </c>
      <c r="D96" s="45">
        <v>455700</v>
      </c>
      <c r="E96" s="45"/>
      <c r="F96" s="45">
        <f t="shared" si="10"/>
        <v>455700</v>
      </c>
      <c r="G96" s="45">
        <v>455700</v>
      </c>
      <c r="H96" s="45">
        <v>488250</v>
      </c>
      <c r="I96" s="48" t="s">
        <v>260</v>
      </c>
    </row>
    <row r="97" spans="1:9" ht="12" customHeight="1" x14ac:dyDescent="0.2">
      <c r="A97" s="60" t="s">
        <v>305</v>
      </c>
      <c r="B97" s="60"/>
      <c r="C97" s="61" t="s">
        <v>125</v>
      </c>
      <c r="D97" s="45">
        <v>44205</v>
      </c>
      <c r="E97" s="45"/>
      <c r="F97" s="45">
        <f t="shared" si="10"/>
        <v>44205</v>
      </c>
      <c r="G97" s="45">
        <v>23640</v>
      </c>
      <c r="H97" s="45">
        <v>23640</v>
      </c>
      <c r="I97" s="48" t="s">
        <v>260</v>
      </c>
    </row>
    <row r="98" spans="1:9" ht="12" customHeight="1" x14ac:dyDescent="0.2">
      <c r="A98" s="60" t="s">
        <v>305</v>
      </c>
      <c r="B98" s="60"/>
      <c r="C98" s="61" t="s">
        <v>478</v>
      </c>
      <c r="D98" s="45">
        <v>1500000</v>
      </c>
      <c r="E98" s="45"/>
      <c r="F98" s="45">
        <f t="shared" si="10"/>
        <v>1500000</v>
      </c>
      <c r="G98" s="45">
        <v>503219</v>
      </c>
      <c r="H98" s="45">
        <v>500000</v>
      </c>
      <c r="I98" s="48" t="s">
        <v>260</v>
      </c>
    </row>
    <row r="99" spans="1:9" s="54" customFormat="1" ht="12" customHeight="1" x14ac:dyDescent="0.2">
      <c r="A99" s="67"/>
      <c r="B99" s="67"/>
      <c r="C99" s="68" t="s">
        <v>79</v>
      </c>
      <c r="D99" s="69">
        <f>SUM(D93:D98)</f>
        <v>34733933</v>
      </c>
      <c r="E99" s="69">
        <f t="shared" ref="E99:H99" si="11">SUM(E93:E98)</f>
        <v>0</v>
      </c>
      <c r="F99" s="69">
        <f t="shared" si="11"/>
        <v>34733933</v>
      </c>
      <c r="G99" s="69">
        <f t="shared" si="11"/>
        <v>33716587</v>
      </c>
      <c r="H99" s="69">
        <f t="shared" si="11"/>
        <v>34825901</v>
      </c>
      <c r="I99" s="65"/>
    </row>
    <row r="100" spans="1:9" s="54" customFormat="1" ht="12" customHeight="1" x14ac:dyDescent="0.2">
      <c r="A100" s="59"/>
      <c r="B100" s="59"/>
      <c r="D100" s="65"/>
      <c r="E100" s="65"/>
      <c r="F100" s="65"/>
      <c r="G100" s="65"/>
      <c r="H100" s="65"/>
      <c r="I100" s="65"/>
    </row>
    <row r="101" spans="1:9" s="50" customFormat="1" ht="12" customHeight="1" x14ac:dyDescent="0.2">
      <c r="A101" s="55"/>
      <c r="B101" s="55"/>
      <c r="D101" s="58"/>
      <c r="E101" s="58"/>
      <c r="F101" s="58"/>
      <c r="G101" s="58"/>
      <c r="H101" s="58"/>
      <c r="I101" s="58"/>
    </row>
    <row r="102" spans="1:9" s="50" customFormat="1" ht="12" customHeight="1" x14ac:dyDescent="0.2">
      <c r="A102" s="55" t="s">
        <v>195</v>
      </c>
      <c r="B102" s="55"/>
      <c r="D102" s="58"/>
      <c r="E102" s="58"/>
      <c r="F102" s="58"/>
      <c r="G102" s="58"/>
      <c r="H102" s="58"/>
      <c r="I102" s="58"/>
    </row>
    <row r="103" spans="1:9" s="50" customFormat="1" ht="12" customHeight="1" x14ac:dyDescent="0.2">
      <c r="A103" s="55" t="s">
        <v>193</v>
      </c>
      <c r="B103" s="55"/>
      <c r="D103" s="58"/>
      <c r="E103" s="58"/>
      <c r="F103" s="58"/>
      <c r="G103" s="58"/>
      <c r="H103" s="58"/>
      <c r="I103" s="58"/>
    </row>
    <row r="104" spans="1:9" s="54" customFormat="1" ht="12" customHeight="1" x14ac:dyDescent="0.2">
      <c r="A104" s="59" t="s">
        <v>52</v>
      </c>
      <c r="B104" s="59"/>
      <c r="D104" s="65"/>
      <c r="E104" s="65"/>
      <c r="F104" s="65"/>
      <c r="G104" s="65"/>
      <c r="H104" s="65"/>
      <c r="I104" s="65"/>
    </row>
    <row r="105" spans="1:9" ht="12" customHeight="1" x14ac:dyDescent="0.2">
      <c r="A105" s="60" t="s">
        <v>271</v>
      </c>
      <c r="B105" s="60" t="s">
        <v>271</v>
      </c>
      <c r="C105" s="61" t="s">
        <v>168</v>
      </c>
      <c r="D105" s="45">
        <v>30000</v>
      </c>
      <c r="E105" s="45"/>
      <c r="F105" s="45">
        <f>SUM(D105:E105)</f>
        <v>30000</v>
      </c>
      <c r="G105" s="45">
        <v>20784</v>
      </c>
      <c r="H105" s="45">
        <v>40000</v>
      </c>
      <c r="I105" s="48" t="s">
        <v>258</v>
      </c>
    </row>
    <row r="106" spans="1:9" ht="12" customHeight="1" x14ac:dyDescent="0.2">
      <c r="A106" s="60" t="s">
        <v>271</v>
      </c>
      <c r="B106" s="60"/>
      <c r="C106" s="72" t="s">
        <v>419</v>
      </c>
      <c r="D106" s="45">
        <v>30000</v>
      </c>
      <c r="E106" s="45"/>
      <c r="F106" s="45">
        <f t="shared" ref="F106:F108" si="12">SUM(D106:E106)</f>
        <v>30000</v>
      </c>
      <c r="G106" s="45">
        <v>0</v>
      </c>
      <c r="H106" s="45">
        <v>30000</v>
      </c>
      <c r="I106" s="48" t="s">
        <v>258</v>
      </c>
    </row>
    <row r="107" spans="1:9" ht="12" customHeight="1" x14ac:dyDescent="0.2">
      <c r="A107" s="60" t="s">
        <v>267</v>
      </c>
      <c r="B107" s="60" t="s">
        <v>267</v>
      </c>
      <c r="C107" s="61" t="s">
        <v>170</v>
      </c>
      <c r="D107" s="45">
        <v>50000</v>
      </c>
      <c r="E107" s="45"/>
      <c r="F107" s="45">
        <f t="shared" si="12"/>
        <v>50000</v>
      </c>
      <c r="G107" s="45">
        <v>50000</v>
      </c>
      <c r="H107" s="45">
        <v>50000</v>
      </c>
      <c r="I107" s="48" t="s">
        <v>258</v>
      </c>
    </row>
    <row r="108" spans="1:9" ht="12" customHeight="1" x14ac:dyDescent="0.2">
      <c r="A108" s="60" t="s">
        <v>262</v>
      </c>
      <c r="B108" s="60" t="s">
        <v>262</v>
      </c>
      <c r="C108" s="61" t="s">
        <v>81</v>
      </c>
      <c r="D108" s="45">
        <v>30000</v>
      </c>
      <c r="E108" s="45"/>
      <c r="F108" s="45">
        <f t="shared" si="12"/>
        <v>30000</v>
      </c>
      <c r="G108" s="45">
        <v>5612</v>
      </c>
      <c r="H108" s="45">
        <v>32400</v>
      </c>
      <c r="I108" s="48" t="s">
        <v>258</v>
      </c>
    </row>
    <row r="109" spans="1:9" s="54" customFormat="1" ht="12" customHeight="1" x14ac:dyDescent="0.2">
      <c r="A109" s="67"/>
      <c r="B109" s="67"/>
      <c r="C109" s="68" t="s">
        <v>79</v>
      </c>
      <c r="D109" s="69">
        <f>SUM(D105:D108)</f>
        <v>140000</v>
      </c>
      <c r="E109" s="69">
        <f t="shared" ref="E109:H109" si="13">SUM(E105:E108)</f>
        <v>0</v>
      </c>
      <c r="F109" s="69">
        <f t="shared" si="13"/>
        <v>140000</v>
      </c>
      <c r="G109" s="69">
        <f t="shared" si="13"/>
        <v>76396</v>
      </c>
      <c r="H109" s="69">
        <f t="shared" si="13"/>
        <v>152400</v>
      </c>
      <c r="I109" s="65"/>
    </row>
    <row r="110" spans="1:9" s="54" customFormat="1" ht="12" customHeight="1" x14ac:dyDescent="0.2">
      <c r="A110" s="59"/>
      <c r="B110" s="59"/>
      <c r="D110" s="65"/>
      <c r="E110" s="65"/>
      <c r="F110" s="65"/>
      <c r="G110" s="65"/>
      <c r="H110" s="65"/>
      <c r="I110" s="65"/>
    </row>
    <row r="111" spans="1:9" s="54" customFormat="1" ht="12" customHeight="1" x14ac:dyDescent="0.2">
      <c r="A111" s="59"/>
      <c r="B111" s="59"/>
      <c r="D111" s="65"/>
      <c r="E111" s="65"/>
      <c r="F111" s="65"/>
      <c r="G111" s="65"/>
      <c r="H111" s="65"/>
      <c r="I111" s="65"/>
    </row>
    <row r="112" spans="1:9" s="54" customFormat="1" ht="12" customHeight="1" x14ac:dyDescent="0.2">
      <c r="A112" s="59"/>
      <c r="B112" s="59"/>
      <c r="D112" s="65"/>
      <c r="E112" s="65"/>
      <c r="F112" s="65"/>
      <c r="G112" s="65"/>
      <c r="H112" s="65"/>
      <c r="I112" s="65"/>
    </row>
    <row r="113" spans="1:9" s="54" customFormat="1" ht="12" customHeight="1" x14ac:dyDescent="0.2">
      <c r="A113" s="59"/>
      <c r="B113" s="59"/>
      <c r="D113" s="65"/>
      <c r="E113" s="65"/>
      <c r="F113" s="65"/>
      <c r="G113" s="65"/>
      <c r="H113" s="65"/>
      <c r="I113" s="65"/>
    </row>
    <row r="114" spans="1:9" s="54" customFormat="1" ht="12" customHeight="1" x14ac:dyDescent="0.2">
      <c r="A114" s="59"/>
      <c r="B114" s="59"/>
      <c r="D114" s="65"/>
      <c r="E114" s="65"/>
      <c r="F114" s="65"/>
      <c r="G114" s="65"/>
      <c r="H114" s="65"/>
      <c r="I114" s="65"/>
    </row>
    <row r="115" spans="1:9" s="54" customFormat="1" ht="12" customHeight="1" x14ac:dyDescent="0.2">
      <c r="A115" s="59"/>
      <c r="B115" s="59"/>
      <c r="D115" s="65"/>
      <c r="E115" s="65"/>
      <c r="F115" s="65"/>
      <c r="G115" s="65"/>
      <c r="H115" s="65"/>
      <c r="I115" s="65"/>
    </row>
    <row r="116" spans="1:9" s="54" customFormat="1" ht="12" customHeight="1" x14ac:dyDescent="0.2">
      <c r="A116" s="59"/>
      <c r="B116" s="59"/>
      <c r="D116" s="65"/>
      <c r="E116" s="65"/>
      <c r="F116" s="65"/>
      <c r="G116" s="65"/>
      <c r="H116" s="65"/>
      <c r="I116" s="65"/>
    </row>
    <row r="117" spans="1:9" s="54" customFormat="1" ht="12" customHeight="1" x14ac:dyDescent="0.2">
      <c r="A117" s="59"/>
      <c r="B117" s="59"/>
      <c r="D117" s="65"/>
      <c r="E117" s="65"/>
      <c r="F117" s="65"/>
      <c r="G117" s="65"/>
      <c r="H117" s="65"/>
      <c r="I117" s="65"/>
    </row>
    <row r="118" spans="1:9" s="50" customFormat="1" ht="30.75" customHeight="1" x14ac:dyDescent="0.2">
      <c r="A118" s="55"/>
      <c r="B118" s="55"/>
      <c r="D118" s="56" t="s">
        <v>496</v>
      </c>
      <c r="E118" s="56" t="s">
        <v>494</v>
      </c>
      <c r="F118" s="56" t="s">
        <v>495</v>
      </c>
      <c r="G118" s="56" t="s">
        <v>499</v>
      </c>
      <c r="H118" s="56" t="s">
        <v>553</v>
      </c>
      <c r="I118" s="57"/>
    </row>
    <row r="119" spans="1:9" s="50" customFormat="1" ht="12" customHeight="1" x14ac:dyDescent="0.2">
      <c r="A119" s="55" t="s">
        <v>322</v>
      </c>
      <c r="B119" s="55"/>
      <c r="D119" s="58"/>
      <c r="E119" s="58"/>
      <c r="F119" s="58"/>
      <c r="G119" s="58"/>
      <c r="H119" s="58"/>
      <c r="I119" s="58"/>
    </row>
    <row r="120" spans="1:9" s="50" customFormat="1" ht="12" customHeight="1" x14ac:dyDescent="0.2">
      <c r="A120" s="55" t="s">
        <v>193</v>
      </c>
      <c r="B120" s="55"/>
      <c r="D120" s="58"/>
      <c r="E120" s="58"/>
      <c r="F120" s="58"/>
      <c r="G120" s="58"/>
      <c r="H120" s="58"/>
      <c r="I120" s="58"/>
    </row>
    <row r="121" spans="1:9" s="50" customFormat="1" x14ac:dyDescent="0.2">
      <c r="A121" s="59" t="s">
        <v>50</v>
      </c>
      <c r="B121" s="59"/>
      <c r="D121" s="58"/>
      <c r="E121" s="58"/>
      <c r="F121" s="58"/>
      <c r="G121" s="58"/>
      <c r="H121" s="58"/>
      <c r="I121" s="58"/>
    </row>
    <row r="122" spans="1:9" ht="12.4" customHeight="1" x14ac:dyDescent="0.2">
      <c r="A122" s="60" t="s">
        <v>269</v>
      </c>
      <c r="B122" s="60" t="s">
        <v>269</v>
      </c>
      <c r="C122" s="61" t="s">
        <v>323</v>
      </c>
      <c r="D122" s="45">
        <v>7064000</v>
      </c>
      <c r="E122" s="45"/>
      <c r="F122" s="45">
        <f>SUM(D122:E122)</f>
        <v>7064000</v>
      </c>
      <c r="G122" s="45">
        <v>0</v>
      </c>
      <c r="H122" s="45">
        <v>0</v>
      </c>
      <c r="I122" s="48" t="s">
        <v>259</v>
      </c>
    </row>
    <row r="123" spans="1:9" s="54" customFormat="1" x14ac:dyDescent="0.2">
      <c r="A123" s="67"/>
      <c r="B123" s="67"/>
      <c r="C123" s="68" t="s">
        <v>60</v>
      </c>
      <c r="D123" s="69">
        <f t="shared" ref="D123:H123" si="14">SUM(D122:D122)</f>
        <v>7064000</v>
      </c>
      <c r="E123" s="69">
        <f t="shared" si="14"/>
        <v>0</v>
      </c>
      <c r="F123" s="69">
        <f t="shared" si="14"/>
        <v>7064000</v>
      </c>
      <c r="G123" s="69">
        <f t="shared" si="14"/>
        <v>0</v>
      </c>
      <c r="H123" s="69">
        <f t="shared" si="14"/>
        <v>0</v>
      </c>
      <c r="I123" s="65"/>
    </row>
    <row r="124" spans="1:9" s="54" customFormat="1" x14ac:dyDescent="0.2">
      <c r="A124" s="59"/>
      <c r="B124" s="59"/>
      <c r="D124" s="65"/>
      <c r="E124" s="65"/>
      <c r="F124" s="65"/>
      <c r="G124" s="65"/>
      <c r="H124" s="65"/>
      <c r="I124" s="65"/>
    </row>
    <row r="125" spans="1:9" s="54" customFormat="1" x14ac:dyDescent="0.2">
      <c r="A125" s="59"/>
      <c r="B125" s="59"/>
      <c r="D125" s="65"/>
      <c r="E125" s="65"/>
      <c r="F125" s="65"/>
      <c r="G125" s="65"/>
      <c r="H125" s="65"/>
      <c r="I125" s="65"/>
    </row>
    <row r="126" spans="1:9" s="50" customFormat="1" ht="12" customHeight="1" x14ac:dyDescent="0.2">
      <c r="A126" s="55" t="s">
        <v>322</v>
      </c>
      <c r="B126" s="55"/>
      <c r="D126" s="58"/>
      <c r="E126" s="58"/>
      <c r="F126" s="58"/>
      <c r="G126" s="58"/>
      <c r="H126" s="58"/>
      <c r="I126" s="58"/>
    </row>
    <row r="127" spans="1:9" s="50" customFormat="1" x14ac:dyDescent="0.2">
      <c r="A127" s="55" t="s">
        <v>193</v>
      </c>
      <c r="B127" s="55"/>
      <c r="D127" s="58"/>
      <c r="E127" s="58"/>
      <c r="F127" s="58"/>
      <c r="G127" s="58"/>
      <c r="H127" s="58"/>
      <c r="I127" s="58"/>
    </row>
    <row r="128" spans="1:9" s="54" customFormat="1" x14ac:dyDescent="0.2">
      <c r="A128" s="59" t="s">
        <v>52</v>
      </c>
      <c r="B128" s="59"/>
      <c r="D128" s="65"/>
      <c r="E128" s="65"/>
      <c r="F128" s="65"/>
      <c r="G128" s="65"/>
      <c r="H128" s="65"/>
      <c r="I128" s="65"/>
    </row>
    <row r="129" spans="1:234" x14ac:dyDescent="0.2">
      <c r="A129" s="60" t="s">
        <v>266</v>
      </c>
      <c r="B129" s="60" t="s">
        <v>266</v>
      </c>
      <c r="C129" s="61" t="s">
        <v>78</v>
      </c>
      <c r="D129" s="45">
        <v>1912000</v>
      </c>
      <c r="E129" s="45"/>
      <c r="F129" s="45">
        <f t="shared" ref="F129:F133" si="15">SUM(D129:E129)</f>
        <v>1912000</v>
      </c>
      <c r="G129" s="45">
        <v>0</v>
      </c>
      <c r="H129" s="45">
        <v>0</v>
      </c>
      <c r="I129" s="48" t="s">
        <v>259</v>
      </c>
    </row>
    <row r="130" spans="1:234" x14ac:dyDescent="0.2">
      <c r="A130" s="60" t="s">
        <v>180</v>
      </c>
      <c r="B130" s="60" t="s">
        <v>180</v>
      </c>
      <c r="C130" s="61" t="s">
        <v>332</v>
      </c>
      <c r="D130" s="45">
        <v>336000</v>
      </c>
      <c r="E130" s="45"/>
      <c r="F130" s="45">
        <f t="shared" si="15"/>
        <v>336000</v>
      </c>
      <c r="G130" s="45">
        <v>0</v>
      </c>
      <c r="H130" s="45">
        <v>0</v>
      </c>
      <c r="I130" s="48" t="s">
        <v>259</v>
      </c>
    </row>
    <row r="131" spans="1:234" x14ac:dyDescent="0.2">
      <c r="A131" s="60" t="s">
        <v>185</v>
      </c>
      <c r="B131" s="60" t="s">
        <v>185</v>
      </c>
      <c r="C131" s="61" t="s">
        <v>233</v>
      </c>
      <c r="D131" s="45">
        <v>2674000</v>
      </c>
      <c r="E131" s="45"/>
      <c r="F131" s="45">
        <f t="shared" si="15"/>
        <v>2674000</v>
      </c>
      <c r="G131" s="45">
        <v>0</v>
      </c>
      <c r="H131" s="45">
        <v>0</v>
      </c>
      <c r="I131" s="48" t="s">
        <v>259</v>
      </c>
    </row>
    <row r="132" spans="1:234" x14ac:dyDescent="0.2">
      <c r="A132" s="60" t="s">
        <v>275</v>
      </c>
      <c r="B132" s="60" t="s">
        <v>275</v>
      </c>
      <c r="C132" s="61" t="s">
        <v>135</v>
      </c>
      <c r="D132" s="45">
        <v>513000</v>
      </c>
      <c r="E132" s="45"/>
      <c r="F132" s="45">
        <f t="shared" si="15"/>
        <v>513000</v>
      </c>
      <c r="G132" s="45">
        <v>0</v>
      </c>
      <c r="H132" s="45">
        <v>0</v>
      </c>
      <c r="I132" s="48" t="s">
        <v>259</v>
      </c>
    </row>
    <row r="133" spans="1:234" x14ac:dyDescent="0.2">
      <c r="A133" s="60" t="s">
        <v>262</v>
      </c>
      <c r="B133" s="60" t="s">
        <v>262</v>
      </c>
      <c r="C133" s="61" t="s">
        <v>81</v>
      </c>
      <c r="D133" s="45">
        <v>1131000</v>
      </c>
      <c r="E133" s="45"/>
      <c r="F133" s="45">
        <f t="shared" si="15"/>
        <v>1131000</v>
      </c>
      <c r="G133" s="45">
        <v>0</v>
      </c>
      <c r="H133" s="45">
        <v>0</v>
      </c>
      <c r="I133" s="48" t="s">
        <v>259</v>
      </c>
    </row>
    <row r="134" spans="1:234" s="54" customFormat="1" x14ac:dyDescent="0.2">
      <c r="A134" s="67"/>
      <c r="B134" s="67"/>
      <c r="C134" s="68" t="s">
        <v>53</v>
      </c>
      <c r="D134" s="69">
        <f t="shared" ref="D134:H134" si="16">SUM(D129:D133)</f>
        <v>6566000</v>
      </c>
      <c r="E134" s="69">
        <f t="shared" si="16"/>
        <v>0</v>
      </c>
      <c r="F134" s="69">
        <f t="shared" si="16"/>
        <v>6566000</v>
      </c>
      <c r="G134" s="69">
        <f t="shared" si="16"/>
        <v>0</v>
      </c>
      <c r="H134" s="69">
        <f t="shared" si="16"/>
        <v>0</v>
      </c>
      <c r="I134" s="65"/>
    </row>
    <row r="135" spans="1:234" s="54" customFormat="1" x14ac:dyDescent="0.2">
      <c r="A135" s="59"/>
      <c r="B135" s="59"/>
      <c r="D135" s="65"/>
      <c r="E135" s="65"/>
      <c r="F135" s="65"/>
      <c r="G135" s="65"/>
      <c r="H135" s="65"/>
      <c r="I135" s="65"/>
    </row>
    <row r="136" spans="1:234" s="54" customFormat="1" x14ac:dyDescent="0.2">
      <c r="A136" s="59"/>
      <c r="B136" s="59"/>
      <c r="D136" s="65"/>
      <c r="E136" s="65"/>
      <c r="F136" s="65"/>
      <c r="G136" s="65"/>
      <c r="H136" s="65"/>
      <c r="I136" s="65"/>
    </row>
    <row r="137" spans="1:234" s="54" customFormat="1" x14ac:dyDescent="0.2">
      <c r="A137" s="59"/>
      <c r="B137" s="59"/>
      <c r="D137" s="65"/>
      <c r="E137" s="65"/>
      <c r="F137" s="65"/>
      <c r="G137" s="65"/>
      <c r="H137" s="65"/>
      <c r="I137" s="65"/>
    </row>
    <row r="138" spans="1:234" s="54" customFormat="1" ht="11.25" customHeight="1" x14ac:dyDescent="0.2">
      <c r="A138" s="55" t="s">
        <v>196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  <c r="BI138" s="55"/>
      <c r="BJ138" s="55"/>
      <c r="BK138" s="55"/>
      <c r="BL138" s="55"/>
      <c r="BM138" s="55"/>
      <c r="BN138" s="55"/>
      <c r="BO138" s="55"/>
      <c r="BP138" s="55"/>
      <c r="BQ138" s="55"/>
      <c r="BR138" s="55"/>
      <c r="BS138" s="55"/>
      <c r="BT138" s="55"/>
      <c r="BU138" s="55"/>
      <c r="BV138" s="55"/>
      <c r="BW138" s="55"/>
      <c r="BX138" s="55"/>
      <c r="BY138" s="55"/>
      <c r="BZ138" s="55"/>
      <c r="CA138" s="55"/>
      <c r="CB138" s="55"/>
      <c r="CC138" s="55"/>
      <c r="CD138" s="55"/>
      <c r="CE138" s="55"/>
      <c r="CF138" s="55"/>
      <c r="CG138" s="55"/>
      <c r="CH138" s="55"/>
      <c r="CI138" s="55"/>
      <c r="CJ138" s="55"/>
      <c r="CK138" s="55"/>
      <c r="CL138" s="55"/>
      <c r="CM138" s="55"/>
      <c r="CN138" s="55"/>
      <c r="CO138" s="55"/>
      <c r="CP138" s="55"/>
      <c r="CQ138" s="55"/>
      <c r="CR138" s="55"/>
      <c r="CS138" s="55"/>
      <c r="CT138" s="55"/>
      <c r="CU138" s="55"/>
      <c r="CV138" s="55"/>
      <c r="CW138" s="55"/>
      <c r="CX138" s="55"/>
      <c r="CY138" s="55"/>
      <c r="CZ138" s="55"/>
      <c r="DA138" s="55"/>
      <c r="DB138" s="55"/>
      <c r="DC138" s="55"/>
      <c r="DD138" s="55"/>
      <c r="DE138" s="55"/>
      <c r="DF138" s="55"/>
      <c r="DG138" s="55"/>
      <c r="DH138" s="55"/>
      <c r="DI138" s="55"/>
      <c r="DJ138" s="55"/>
      <c r="DK138" s="55"/>
      <c r="DL138" s="55"/>
      <c r="DM138" s="55"/>
      <c r="DN138" s="55"/>
      <c r="DO138" s="55"/>
      <c r="DP138" s="55"/>
      <c r="DQ138" s="55"/>
      <c r="DR138" s="55"/>
      <c r="DS138" s="55"/>
      <c r="DT138" s="55"/>
      <c r="DU138" s="55"/>
      <c r="DV138" s="55"/>
      <c r="DW138" s="55"/>
      <c r="DX138" s="55"/>
      <c r="DY138" s="55"/>
      <c r="DZ138" s="55"/>
      <c r="EA138" s="55"/>
      <c r="EB138" s="55"/>
      <c r="EC138" s="55"/>
      <c r="ED138" s="55"/>
      <c r="EE138" s="55"/>
      <c r="EF138" s="55"/>
      <c r="EG138" s="55"/>
      <c r="EH138" s="55"/>
      <c r="EI138" s="55"/>
      <c r="EJ138" s="55"/>
      <c r="EK138" s="55"/>
      <c r="EL138" s="55"/>
      <c r="EM138" s="55"/>
      <c r="EN138" s="55"/>
      <c r="EO138" s="55"/>
      <c r="EP138" s="55"/>
      <c r="EQ138" s="55"/>
      <c r="ER138" s="55"/>
      <c r="ES138" s="55"/>
      <c r="ET138" s="55"/>
      <c r="EU138" s="55"/>
      <c r="EV138" s="55"/>
      <c r="EW138" s="55"/>
      <c r="EX138" s="55"/>
      <c r="EY138" s="55"/>
      <c r="EZ138" s="55"/>
      <c r="FA138" s="55"/>
      <c r="FB138" s="55"/>
      <c r="FC138" s="55"/>
      <c r="FD138" s="55"/>
      <c r="FE138" s="55"/>
      <c r="FF138" s="55"/>
      <c r="FG138" s="55"/>
      <c r="FH138" s="55"/>
      <c r="FI138" s="55"/>
      <c r="FJ138" s="55"/>
      <c r="FK138" s="55"/>
      <c r="FL138" s="55"/>
      <c r="FM138" s="55"/>
      <c r="FN138" s="55"/>
      <c r="FO138" s="55"/>
      <c r="FP138" s="55"/>
      <c r="FQ138" s="55"/>
      <c r="FR138" s="55"/>
      <c r="FS138" s="55"/>
      <c r="FT138" s="55"/>
      <c r="FU138" s="55"/>
      <c r="FV138" s="55"/>
      <c r="FW138" s="55"/>
      <c r="FX138" s="55"/>
      <c r="FY138" s="55"/>
      <c r="FZ138" s="55"/>
      <c r="GA138" s="55"/>
      <c r="GB138" s="55"/>
      <c r="GC138" s="55"/>
      <c r="GD138" s="55"/>
      <c r="GE138" s="55"/>
      <c r="GF138" s="55"/>
      <c r="GG138" s="55"/>
      <c r="GH138" s="55"/>
      <c r="GI138" s="55"/>
      <c r="GJ138" s="55"/>
      <c r="GK138" s="55"/>
      <c r="GL138" s="55"/>
      <c r="GM138" s="55"/>
      <c r="GN138" s="55"/>
      <c r="GO138" s="55"/>
      <c r="GP138" s="55"/>
      <c r="GQ138" s="55"/>
      <c r="GR138" s="55"/>
      <c r="GS138" s="55"/>
      <c r="GT138" s="55"/>
      <c r="GU138" s="55"/>
      <c r="GV138" s="55"/>
      <c r="GW138" s="55"/>
      <c r="GX138" s="55"/>
      <c r="GY138" s="55"/>
      <c r="GZ138" s="55"/>
      <c r="HA138" s="55"/>
      <c r="HB138" s="55"/>
      <c r="HC138" s="55"/>
      <c r="HD138" s="55"/>
      <c r="HE138" s="55"/>
      <c r="HF138" s="55"/>
      <c r="HG138" s="55"/>
      <c r="HH138" s="55"/>
      <c r="HI138" s="55"/>
      <c r="HJ138" s="55"/>
      <c r="HK138" s="55"/>
      <c r="HL138" s="55"/>
      <c r="HM138" s="55"/>
      <c r="HN138" s="55"/>
      <c r="HO138" s="55"/>
      <c r="HP138" s="55"/>
      <c r="HQ138" s="55"/>
      <c r="HR138" s="55"/>
      <c r="HS138" s="55"/>
      <c r="HT138" s="55"/>
      <c r="HU138" s="55"/>
      <c r="HV138" s="55"/>
      <c r="HW138" s="55"/>
      <c r="HX138" s="55"/>
      <c r="HY138" s="55"/>
      <c r="HZ138" s="55"/>
    </row>
    <row r="139" spans="1:234" ht="12.4" customHeight="1" x14ac:dyDescent="0.2">
      <c r="A139" s="55" t="s">
        <v>193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  <c r="AY139" s="55"/>
      <c r="AZ139" s="55"/>
      <c r="BA139" s="55"/>
      <c r="BB139" s="55"/>
      <c r="BC139" s="55"/>
      <c r="BD139" s="55"/>
      <c r="BE139" s="55"/>
      <c r="BF139" s="55"/>
      <c r="BG139" s="55"/>
      <c r="BH139" s="55"/>
      <c r="BI139" s="55"/>
      <c r="BJ139" s="55"/>
      <c r="BK139" s="55"/>
      <c r="BL139" s="55"/>
      <c r="BM139" s="55"/>
      <c r="BN139" s="55"/>
      <c r="BO139" s="55"/>
      <c r="BP139" s="55"/>
      <c r="BQ139" s="55"/>
      <c r="BR139" s="55"/>
      <c r="BS139" s="55"/>
      <c r="BT139" s="55"/>
      <c r="BU139" s="55"/>
      <c r="BV139" s="55"/>
      <c r="BW139" s="55"/>
      <c r="BX139" s="55"/>
      <c r="BY139" s="55"/>
      <c r="BZ139" s="55"/>
      <c r="CA139" s="55"/>
      <c r="CB139" s="55"/>
      <c r="CC139" s="55"/>
      <c r="CD139" s="55"/>
      <c r="CE139" s="55"/>
      <c r="CF139" s="55"/>
      <c r="CG139" s="55"/>
      <c r="CH139" s="55"/>
      <c r="CI139" s="55"/>
      <c r="CJ139" s="55"/>
      <c r="CK139" s="55"/>
      <c r="CL139" s="55"/>
      <c r="CM139" s="55"/>
      <c r="CN139" s="55"/>
      <c r="CO139" s="55"/>
      <c r="CP139" s="55"/>
      <c r="CQ139" s="55"/>
      <c r="CR139" s="55"/>
      <c r="CS139" s="55"/>
      <c r="CT139" s="55"/>
      <c r="CU139" s="55"/>
      <c r="CV139" s="55"/>
      <c r="CW139" s="55"/>
      <c r="CX139" s="55"/>
      <c r="CY139" s="55"/>
      <c r="CZ139" s="55"/>
      <c r="DA139" s="55"/>
      <c r="DB139" s="55"/>
      <c r="DC139" s="55"/>
      <c r="DD139" s="55"/>
      <c r="DE139" s="55"/>
      <c r="DF139" s="55"/>
      <c r="DG139" s="55"/>
      <c r="DH139" s="55"/>
      <c r="DI139" s="55"/>
      <c r="DJ139" s="55"/>
      <c r="DK139" s="55"/>
      <c r="DL139" s="55"/>
      <c r="DM139" s="55"/>
      <c r="DN139" s="55"/>
      <c r="DO139" s="55"/>
      <c r="DP139" s="55"/>
      <c r="DQ139" s="55"/>
      <c r="DR139" s="55"/>
      <c r="DS139" s="55"/>
      <c r="DT139" s="55"/>
      <c r="DU139" s="55"/>
      <c r="DV139" s="55"/>
      <c r="DW139" s="55"/>
      <c r="DX139" s="55"/>
      <c r="DY139" s="55"/>
      <c r="DZ139" s="55"/>
      <c r="EA139" s="55"/>
      <c r="EB139" s="55"/>
      <c r="EC139" s="55"/>
      <c r="ED139" s="55"/>
      <c r="EE139" s="55"/>
      <c r="EF139" s="55"/>
      <c r="EG139" s="55"/>
      <c r="EH139" s="55"/>
      <c r="EI139" s="55"/>
      <c r="EJ139" s="55"/>
      <c r="EK139" s="55"/>
      <c r="EL139" s="55"/>
      <c r="EM139" s="55"/>
      <c r="EN139" s="55"/>
      <c r="EO139" s="55"/>
      <c r="EP139" s="55"/>
      <c r="EQ139" s="55"/>
      <c r="ER139" s="55"/>
      <c r="ES139" s="55"/>
      <c r="ET139" s="55"/>
      <c r="EU139" s="55"/>
      <c r="EV139" s="55"/>
      <c r="EW139" s="55"/>
      <c r="EX139" s="55"/>
      <c r="EY139" s="55"/>
      <c r="EZ139" s="55"/>
      <c r="FA139" s="55"/>
      <c r="FB139" s="55"/>
      <c r="FC139" s="55"/>
      <c r="FD139" s="55"/>
      <c r="FE139" s="55"/>
      <c r="FF139" s="55"/>
      <c r="FG139" s="55"/>
      <c r="FH139" s="55"/>
      <c r="FI139" s="55"/>
      <c r="FJ139" s="55"/>
      <c r="FK139" s="55"/>
      <c r="FL139" s="55"/>
      <c r="FM139" s="55"/>
      <c r="FN139" s="55"/>
      <c r="FO139" s="55"/>
      <c r="FP139" s="55"/>
      <c r="FQ139" s="55"/>
      <c r="FR139" s="55"/>
      <c r="FS139" s="55"/>
      <c r="FT139" s="55"/>
      <c r="FU139" s="55"/>
      <c r="FV139" s="55"/>
      <c r="FW139" s="55"/>
      <c r="FX139" s="55"/>
      <c r="FY139" s="55"/>
      <c r="FZ139" s="55"/>
      <c r="GA139" s="55"/>
      <c r="GB139" s="55"/>
      <c r="GC139" s="55"/>
      <c r="GD139" s="55"/>
      <c r="GE139" s="55"/>
      <c r="GF139" s="55"/>
      <c r="GG139" s="55"/>
      <c r="GH139" s="55"/>
      <c r="GI139" s="55"/>
      <c r="GJ139" s="55"/>
      <c r="GK139" s="55"/>
      <c r="GL139" s="55"/>
      <c r="GM139" s="55"/>
      <c r="GN139" s="55"/>
      <c r="GO139" s="55"/>
      <c r="GP139" s="55"/>
      <c r="GQ139" s="55"/>
      <c r="GR139" s="55"/>
      <c r="GS139" s="55"/>
      <c r="GT139" s="55"/>
      <c r="GU139" s="55"/>
      <c r="GV139" s="55"/>
      <c r="GW139" s="55"/>
      <c r="GX139" s="55"/>
      <c r="GY139" s="55"/>
      <c r="GZ139" s="55"/>
      <c r="HA139" s="55"/>
      <c r="HB139" s="55"/>
      <c r="HC139" s="55"/>
      <c r="HD139" s="55"/>
      <c r="HE139" s="55"/>
      <c r="HF139" s="55"/>
      <c r="HG139" s="55"/>
      <c r="HH139" s="55"/>
      <c r="HI139" s="55"/>
      <c r="HJ139" s="55"/>
      <c r="HK139" s="55"/>
      <c r="HL139" s="55"/>
      <c r="HM139" s="55"/>
      <c r="HN139" s="55"/>
      <c r="HO139" s="55"/>
      <c r="HP139" s="55"/>
      <c r="HQ139" s="55"/>
      <c r="HR139" s="55"/>
      <c r="HS139" s="55"/>
      <c r="HT139" s="55"/>
      <c r="HU139" s="55"/>
      <c r="HV139" s="55"/>
      <c r="HW139" s="55"/>
      <c r="HX139" s="55"/>
      <c r="HY139" s="55"/>
      <c r="HZ139" s="55"/>
    </row>
    <row r="140" spans="1:234" s="50" customFormat="1" x14ac:dyDescent="0.2">
      <c r="A140" s="59" t="s">
        <v>50</v>
      </c>
      <c r="B140" s="59"/>
      <c r="D140" s="58"/>
      <c r="E140" s="58"/>
      <c r="F140" s="58"/>
      <c r="G140" s="58"/>
      <c r="H140" s="58"/>
      <c r="I140" s="58"/>
    </row>
    <row r="141" spans="1:234" ht="12" customHeight="1" x14ac:dyDescent="0.2">
      <c r="A141" s="73" t="s">
        <v>183</v>
      </c>
      <c r="B141" s="73" t="s">
        <v>183</v>
      </c>
      <c r="C141" s="61" t="s">
        <v>154</v>
      </c>
      <c r="D141" s="45">
        <v>6000000</v>
      </c>
      <c r="E141" s="45"/>
      <c r="F141" s="45">
        <f t="shared" ref="F141:F154" si="17">SUM(D141:E141)</f>
        <v>6000000</v>
      </c>
      <c r="G141" s="45">
        <v>6006572</v>
      </c>
      <c r="H141" s="45">
        <v>6000000</v>
      </c>
      <c r="I141" s="48" t="s">
        <v>258</v>
      </c>
    </row>
    <row r="142" spans="1:234" ht="12" customHeight="1" x14ac:dyDescent="0.2">
      <c r="A142" s="73" t="s">
        <v>183</v>
      </c>
      <c r="B142" s="73"/>
      <c r="C142" s="61" t="s">
        <v>155</v>
      </c>
      <c r="D142" s="45">
        <v>1000000</v>
      </c>
      <c r="E142" s="45"/>
      <c r="F142" s="45">
        <f t="shared" si="17"/>
        <v>1000000</v>
      </c>
      <c r="G142" s="45">
        <v>902200</v>
      </c>
      <c r="H142" s="45">
        <v>900000</v>
      </c>
      <c r="I142" s="48" t="s">
        <v>258</v>
      </c>
    </row>
    <row r="143" spans="1:234" ht="12" customHeight="1" x14ac:dyDescent="0.2">
      <c r="A143" s="73" t="s">
        <v>183</v>
      </c>
      <c r="B143" s="73"/>
      <c r="C143" s="61" t="s">
        <v>504</v>
      </c>
      <c r="D143" s="45">
        <v>0</v>
      </c>
      <c r="E143" s="45">
        <v>720000</v>
      </c>
      <c r="F143" s="45">
        <f t="shared" si="17"/>
        <v>720000</v>
      </c>
      <c r="G143" s="45">
        <v>1260000</v>
      </c>
      <c r="H143" s="45">
        <v>1000000</v>
      </c>
      <c r="I143" s="48" t="s">
        <v>258</v>
      </c>
    </row>
    <row r="144" spans="1:234" ht="12" customHeight="1" x14ac:dyDescent="0.2">
      <c r="A144" s="73" t="s">
        <v>183</v>
      </c>
      <c r="B144" s="73"/>
      <c r="C144" s="61" t="s">
        <v>128</v>
      </c>
      <c r="D144" s="45">
        <v>13422991</v>
      </c>
      <c r="E144" s="45"/>
      <c r="F144" s="45">
        <f t="shared" si="17"/>
        <v>13422991</v>
      </c>
      <c r="G144" s="45">
        <v>20000000</v>
      </c>
      <c r="H144" s="45">
        <v>20740000</v>
      </c>
      <c r="I144" s="48" t="s">
        <v>258</v>
      </c>
    </row>
    <row r="145" spans="1:234" ht="12" customHeight="1" x14ac:dyDescent="0.2">
      <c r="A145" s="73" t="s">
        <v>183</v>
      </c>
      <c r="B145" s="73"/>
      <c r="C145" s="61" t="s">
        <v>562</v>
      </c>
      <c r="D145" s="45">
        <v>300000</v>
      </c>
      <c r="E145" s="45"/>
      <c r="F145" s="45">
        <f t="shared" si="17"/>
        <v>300000</v>
      </c>
      <c r="G145" s="45">
        <v>1381804</v>
      </c>
      <c r="H145" s="45">
        <v>4000000</v>
      </c>
      <c r="I145" s="48" t="s">
        <v>258</v>
      </c>
    </row>
    <row r="146" spans="1:234" ht="12" customHeight="1" x14ac:dyDescent="0.2">
      <c r="A146" s="73" t="s">
        <v>272</v>
      </c>
      <c r="B146" s="73" t="s">
        <v>272</v>
      </c>
      <c r="C146" s="61" t="s">
        <v>209</v>
      </c>
      <c r="D146" s="45">
        <v>1500000</v>
      </c>
      <c r="E146" s="45"/>
      <c r="F146" s="45">
        <f t="shared" si="17"/>
        <v>1500000</v>
      </c>
      <c r="G146" s="45">
        <v>1029832</v>
      </c>
      <c r="H146" s="45">
        <v>1500000</v>
      </c>
      <c r="I146" s="48" t="s">
        <v>258</v>
      </c>
    </row>
    <row r="147" spans="1:234" ht="12" customHeight="1" x14ac:dyDescent="0.2">
      <c r="A147" s="73" t="s">
        <v>261</v>
      </c>
      <c r="B147" s="73" t="s">
        <v>261</v>
      </c>
      <c r="C147" s="61" t="s">
        <v>389</v>
      </c>
      <c r="D147" s="45">
        <v>5730000</v>
      </c>
      <c r="E147" s="45"/>
      <c r="F147" s="45">
        <f t="shared" si="17"/>
        <v>5730000</v>
      </c>
      <c r="G147" s="45">
        <v>6851574</v>
      </c>
      <c r="H147" s="45">
        <v>8705000</v>
      </c>
      <c r="I147" s="48" t="s">
        <v>258</v>
      </c>
    </row>
    <row r="148" spans="1:234" ht="12" customHeight="1" x14ac:dyDescent="0.2">
      <c r="A148" s="73" t="s">
        <v>376</v>
      </c>
      <c r="B148" s="73" t="s">
        <v>376</v>
      </c>
      <c r="C148" s="61" t="s">
        <v>476</v>
      </c>
      <c r="D148" s="45">
        <v>1000000</v>
      </c>
      <c r="E148" s="45"/>
      <c r="F148" s="45">
        <f t="shared" si="17"/>
        <v>1000000</v>
      </c>
      <c r="G148" s="45">
        <v>0</v>
      </c>
      <c r="H148" s="45">
        <v>0</v>
      </c>
      <c r="I148" s="48" t="s">
        <v>258</v>
      </c>
    </row>
    <row r="149" spans="1:234" ht="12" customHeight="1" x14ac:dyDescent="0.2">
      <c r="A149" s="73" t="s">
        <v>501</v>
      </c>
      <c r="B149" s="73" t="s">
        <v>502</v>
      </c>
      <c r="C149" s="61" t="s">
        <v>503</v>
      </c>
      <c r="D149" s="45">
        <v>0</v>
      </c>
      <c r="E149" s="45"/>
      <c r="F149" s="45">
        <f t="shared" si="17"/>
        <v>0</v>
      </c>
      <c r="G149" s="45">
        <v>177912</v>
      </c>
      <c r="H149" s="45">
        <v>0</v>
      </c>
      <c r="I149" s="48" t="s">
        <v>258</v>
      </c>
    </row>
    <row r="150" spans="1:234" ht="12" customHeight="1" x14ac:dyDescent="0.2">
      <c r="A150" s="73" t="s">
        <v>306</v>
      </c>
      <c r="B150" s="73" t="s">
        <v>306</v>
      </c>
      <c r="C150" s="61" t="s">
        <v>247</v>
      </c>
      <c r="D150" s="45">
        <v>15000</v>
      </c>
      <c r="E150" s="45"/>
      <c r="F150" s="45">
        <f t="shared" si="17"/>
        <v>15000</v>
      </c>
      <c r="G150" s="45">
        <v>7372</v>
      </c>
      <c r="H150" s="45">
        <v>15000</v>
      </c>
      <c r="I150" s="48" t="s">
        <v>258</v>
      </c>
    </row>
    <row r="151" spans="1:234" ht="12" customHeight="1" x14ac:dyDescent="0.2">
      <c r="A151" s="73" t="s">
        <v>485</v>
      </c>
      <c r="B151" s="73" t="s">
        <v>485</v>
      </c>
      <c r="C151" s="45" t="s">
        <v>486</v>
      </c>
      <c r="D151" s="45">
        <v>800000</v>
      </c>
      <c r="E151" s="45"/>
      <c r="F151" s="45">
        <f t="shared" si="17"/>
        <v>800000</v>
      </c>
      <c r="G151" s="45">
        <v>800000</v>
      </c>
      <c r="H151" s="45">
        <v>0</v>
      </c>
      <c r="I151" s="48" t="s">
        <v>258</v>
      </c>
    </row>
    <row r="152" spans="1:234" ht="12" customHeight="1" x14ac:dyDescent="0.2">
      <c r="A152" s="73" t="s">
        <v>505</v>
      </c>
      <c r="B152" s="73" t="s">
        <v>506</v>
      </c>
      <c r="C152" s="45" t="s">
        <v>507</v>
      </c>
      <c r="D152" s="45">
        <v>0</v>
      </c>
      <c r="E152" s="45">
        <v>460117</v>
      </c>
      <c r="F152" s="45">
        <f t="shared" si="17"/>
        <v>460117</v>
      </c>
      <c r="G152" s="45">
        <v>460117</v>
      </c>
      <c r="H152" s="45">
        <v>0</v>
      </c>
      <c r="I152" s="48" t="s">
        <v>258</v>
      </c>
    </row>
    <row r="153" spans="1:234" ht="12" customHeight="1" x14ac:dyDescent="0.2">
      <c r="A153" s="73" t="s">
        <v>549</v>
      </c>
      <c r="B153" s="73" t="s">
        <v>395</v>
      </c>
      <c r="C153" s="45" t="s">
        <v>550</v>
      </c>
      <c r="D153" s="45">
        <v>0</v>
      </c>
      <c r="E153" s="45"/>
      <c r="F153" s="45">
        <f t="shared" si="17"/>
        <v>0</v>
      </c>
      <c r="G153" s="45">
        <v>25000000</v>
      </c>
      <c r="H153" s="45">
        <v>0</v>
      </c>
      <c r="I153" s="48" t="s">
        <v>258</v>
      </c>
    </row>
    <row r="154" spans="1:234" ht="11.45" customHeight="1" x14ac:dyDescent="0.2">
      <c r="A154" s="60" t="s">
        <v>273</v>
      </c>
      <c r="B154" s="60" t="s">
        <v>273</v>
      </c>
      <c r="C154" s="61" t="s">
        <v>498</v>
      </c>
      <c r="D154" s="45">
        <v>194107823</v>
      </c>
      <c r="E154" s="45"/>
      <c r="F154" s="45">
        <f t="shared" si="17"/>
        <v>194107823</v>
      </c>
      <c r="G154" s="45">
        <v>194107823</v>
      </c>
      <c r="H154" s="45">
        <v>98551108</v>
      </c>
      <c r="I154" s="48" t="s">
        <v>259</v>
      </c>
    </row>
    <row r="155" spans="1:234" s="54" customFormat="1" x14ac:dyDescent="0.2">
      <c r="A155" s="67"/>
      <c r="B155" s="67"/>
      <c r="C155" s="68" t="s">
        <v>60</v>
      </c>
      <c r="D155" s="69">
        <f>SUM(D141:D154)</f>
        <v>223875814</v>
      </c>
      <c r="E155" s="69">
        <f t="shared" ref="E155:H155" si="18">SUM(E141:E154)</f>
        <v>1180117</v>
      </c>
      <c r="F155" s="69">
        <f t="shared" si="18"/>
        <v>225055931</v>
      </c>
      <c r="G155" s="69">
        <f t="shared" si="18"/>
        <v>257985206</v>
      </c>
      <c r="H155" s="69">
        <f t="shared" si="18"/>
        <v>141411108</v>
      </c>
      <c r="I155" s="65"/>
    </row>
    <row r="156" spans="1:234" s="54" customFormat="1" x14ac:dyDescent="0.2">
      <c r="A156" s="59"/>
      <c r="B156" s="59"/>
      <c r="D156" s="65"/>
      <c r="E156" s="65"/>
      <c r="F156" s="65"/>
      <c r="G156" s="65"/>
      <c r="H156" s="65"/>
      <c r="I156" s="65"/>
    </row>
    <row r="157" spans="1:234" s="54" customFormat="1" x14ac:dyDescent="0.2">
      <c r="A157" s="59"/>
      <c r="B157" s="59"/>
      <c r="D157" s="65"/>
      <c r="E157" s="65"/>
      <c r="F157" s="65"/>
      <c r="G157" s="65"/>
      <c r="H157" s="65"/>
      <c r="I157" s="65"/>
    </row>
    <row r="158" spans="1:234" s="54" customFormat="1" ht="11.25" customHeight="1" x14ac:dyDescent="0.2">
      <c r="A158" s="55" t="s">
        <v>196</v>
      </c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X158" s="55"/>
      <c r="AY158" s="55"/>
      <c r="AZ158" s="55"/>
      <c r="BA158" s="55"/>
      <c r="BB158" s="55"/>
      <c r="BC158" s="55"/>
      <c r="BD158" s="55"/>
      <c r="BE158" s="55"/>
      <c r="BF158" s="55"/>
      <c r="BG158" s="55"/>
      <c r="BH158" s="55"/>
      <c r="BI158" s="55"/>
      <c r="BJ158" s="55"/>
      <c r="BK158" s="55"/>
      <c r="BL158" s="55"/>
      <c r="BM158" s="55"/>
      <c r="BN158" s="55"/>
      <c r="BO158" s="55"/>
      <c r="BP158" s="55"/>
      <c r="BQ158" s="55"/>
      <c r="BR158" s="55"/>
      <c r="BS158" s="55"/>
      <c r="BT158" s="55"/>
      <c r="BU158" s="55"/>
      <c r="BV158" s="55"/>
      <c r="BW158" s="55"/>
      <c r="BX158" s="55"/>
      <c r="BY158" s="55"/>
      <c r="BZ158" s="55"/>
      <c r="CA158" s="55"/>
      <c r="CB158" s="55"/>
      <c r="CC158" s="55"/>
      <c r="CD158" s="55"/>
      <c r="CE158" s="55"/>
      <c r="CF158" s="55"/>
      <c r="CG158" s="55"/>
      <c r="CH158" s="55"/>
      <c r="CI158" s="55"/>
      <c r="CJ158" s="55"/>
      <c r="CK158" s="55"/>
      <c r="CL158" s="55"/>
      <c r="CM158" s="55"/>
      <c r="CN158" s="55"/>
      <c r="CO158" s="55"/>
      <c r="CP158" s="55"/>
      <c r="CQ158" s="55"/>
      <c r="CR158" s="55"/>
      <c r="CS158" s="55"/>
      <c r="CT158" s="55"/>
      <c r="CU158" s="55"/>
      <c r="CV158" s="55"/>
      <c r="CW158" s="55"/>
      <c r="CX158" s="55"/>
      <c r="CY158" s="55"/>
      <c r="CZ158" s="55"/>
      <c r="DA158" s="55"/>
      <c r="DB158" s="55"/>
      <c r="DC158" s="55"/>
      <c r="DD158" s="55"/>
      <c r="DE158" s="55"/>
      <c r="DF158" s="55"/>
      <c r="DG158" s="55"/>
      <c r="DH158" s="55"/>
      <c r="DI158" s="55"/>
      <c r="DJ158" s="55"/>
      <c r="DK158" s="55"/>
      <c r="DL158" s="55"/>
      <c r="DM158" s="55"/>
      <c r="DN158" s="55"/>
      <c r="DO158" s="55"/>
      <c r="DP158" s="55"/>
      <c r="DQ158" s="55"/>
      <c r="DR158" s="55"/>
      <c r="DS158" s="55"/>
      <c r="DT158" s="55"/>
      <c r="DU158" s="55"/>
      <c r="DV158" s="55"/>
      <c r="DW158" s="55"/>
      <c r="DX158" s="55"/>
      <c r="DY158" s="55"/>
      <c r="DZ158" s="55"/>
      <c r="EA158" s="55"/>
      <c r="EB158" s="55"/>
      <c r="EC158" s="55"/>
      <c r="ED158" s="55"/>
      <c r="EE158" s="55"/>
      <c r="EF158" s="55"/>
      <c r="EG158" s="55"/>
      <c r="EH158" s="55"/>
      <c r="EI158" s="55"/>
      <c r="EJ158" s="55"/>
      <c r="EK158" s="55"/>
      <c r="EL158" s="55"/>
      <c r="EM158" s="55"/>
      <c r="EN158" s="55"/>
      <c r="EO158" s="55"/>
      <c r="EP158" s="55"/>
      <c r="EQ158" s="55"/>
      <c r="ER158" s="55"/>
      <c r="ES158" s="55"/>
      <c r="ET158" s="55"/>
      <c r="EU158" s="55"/>
      <c r="EV158" s="55"/>
      <c r="EW158" s="55"/>
      <c r="EX158" s="55"/>
      <c r="EY158" s="55"/>
      <c r="EZ158" s="55"/>
      <c r="FA158" s="55"/>
      <c r="FB158" s="55"/>
      <c r="FC158" s="55"/>
      <c r="FD158" s="55"/>
      <c r="FE158" s="55"/>
      <c r="FF158" s="55"/>
      <c r="FG158" s="55"/>
      <c r="FH158" s="55"/>
      <c r="FI158" s="55"/>
      <c r="FJ158" s="55"/>
      <c r="FK158" s="55"/>
      <c r="FL158" s="55"/>
      <c r="FM158" s="55"/>
      <c r="FN158" s="55"/>
      <c r="FO158" s="55"/>
      <c r="FP158" s="55"/>
      <c r="FQ158" s="55"/>
      <c r="FR158" s="55"/>
      <c r="FS158" s="55"/>
      <c r="FT158" s="55"/>
      <c r="FU158" s="55"/>
      <c r="FV158" s="55"/>
      <c r="FW158" s="55"/>
      <c r="FX158" s="55"/>
      <c r="FY158" s="55"/>
      <c r="FZ158" s="55"/>
      <c r="GA158" s="55"/>
      <c r="GB158" s="55"/>
      <c r="GC158" s="55"/>
      <c r="GD158" s="55"/>
      <c r="GE158" s="55"/>
      <c r="GF158" s="55"/>
      <c r="GG158" s="55"/>
      <c r="GH158" s="55"/>
      <c r="GI158" s="55"/>
      <c r="GJ158" s="55"/>
      <c r="GK158" s="55"/>
      <c r="GL158" s="55"/>
      <c r="GM158" s="55"/>
      <c r="GN158" s="55"/>
      <c r="GO158" s="55"/>
      <c r="GP158" s="55"/>
      <c r="GQ158" s="55"/>
      <c r="GR158" s="55"/>
      <c r="GS158" s="55"/>
      <c r="GT158" s="55"/>
      <c r="GU158" s="55"/>
      <c r="GV158" s="55"/>
      <c r="GW158" s="55"/>
      <c r="GX158" s="55"/>
      <c r="GY158" s="55"/>
      <c r="GZ158" s="55"/>
      <c r="HA158" s="55"/>
      <c r="HB158" s="55"/>
      <c r="HC158" s="55"/>
      <c r="HD158" s="55"/>
      <c r="HE158" s="55"/>
      <c r="HF158" s="55"/>
      <c r="HG158" s="55"/>
      <c r="HH158" s="55"/>
      <c r="HI158" s="55"/>
      <c r="HJ158" s="55"/>
      <c r="HK158" s="55"/>
      <c r="HL158" s="55"/>
      <c r="HM158" s="55"/>
      <c r="HN158" s="55"/>
      <c r="HO158" s="55"/>
      <c r="HP158" s="55"/>
      <c r="HQ158" s="55"/>
      <c r="HR158" s="55"/>
      <c r="HS158" s="55"/>
      <c r="HT158" s="55"/>
      <c r="HU158" s="55"/>
      <c r="HV158" s="55"/>
      <c r="HW158" s="55"/>
      <c r="HX158" s="55"/>
      <c r="HY158" s="55"/>
      <c r="HZ158" s="55"/>
    </row>
    <row r="159" spans="1:234" ht="12.4" customHeight="1" x14ac:dyDescent="0.2">
      <c r="A159" s="55" t="s">
        <v>193</v>
      </c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5"/>
      <c r="AV159" s="55"/>
      <c r="AW159" s="55"/>
      <c r="AX159" s="55"/>
      <c r="AY159" s="55"/>
      <c r="AZ159" s="55"/>
      <c r="BA159" s="55"/>
      <c r="BB159" s="55"/>
      <c r="BC159" s="55"/>
      <c r="BD159" s="55"/>
      <c r="BE159" s="55"/>
      <c r="BF159" s="55"/>
      <c r="BG159" s="55"/>
      <c r="BH159" s="55"/>
      <c r="BI159" s="55"/>
      <c r="BJ159" s="55"/>
      <c r="BK159" s="55"/>
      <c r="BL159" s="55"/>
      <c r="BM159" s="55"/>
      <c r="BN159" s="55"/>
      <c r="BO159" s="55"/>
      <c r="BP159" s="55"/>
      <c r="BQ159" s="55"/>
      <c r="BR159" s="55"/>
      <c r="BS159" s="55"/>
      <c r="BT159" s="55"/>
      <c r="BU159" s="55"/>
      <c r="BV159" s="55"/>
      <c r="BW159" s="55"/>
      <c r="BX159" s="55"/>
      <c r="BY159" s="55"/>
      <c r="BZ159" s="55"/>
      <c r="CA159" s="55"/>
      <c r="CB159" s="55"/>
      <c r="CC159" s="55"/>
      <c r="CD159" s="55"/>
      <c r="CE159" s="55"/>
      <c r="CF159" s="55"/>
      <c r="CG159" s="55"/>
      <c r="CH159" s="55"/>
      <c r="CI159" s="55"/>
      <c r="CJ159" s="55"/>
      <c r="CK159" s="55"/>
      <c r="CL159" s="55"/>
      <c r="CM159" s="55"/>
      <c r="CN159" s="55"/>
      <c r="CO159" s="55"/>
      <c r="CP159" s="55"/>
      <c r="CQ159" s="55"/>
      <c r="CR159" s="55"/>
      <c r="CS159" s="55"/>
      <c r="CT159" s="55"/>
      <c r="CU159" s="55"/>
      <c r="CV159" s="55"/>
      <c r="CW159" s="55"/>
      <c r="CX159" s="55"/>
      <c r="CY159" s="55"/>
      <c r="CZ159" s="55"/>
      <c r="DA159" s="55"/>
      <c r="DB159" s="55"/>
      <c r="DC159" s="55"/>
      <c r="DD159" s="55"/>
      <c r="DE159" s="55"/>
      <c r="DF159" s="55"/>
      <c r="DG159" s="55"/>
      <c r="DH159" s="55"/>
      <c r="DI159" s="55"/>
      <c r="DJ159" s="55"/>
      <c r="DK159" s="55"/>
      <c r="DL159" s="55"/>
      <c r="DM159" s="55"/>
      <c r="DN159" s="55"/>
      <c r="DO159" s="55"/>
      <c r="DP159" s="55"/>
      <c r="DQ159" s="55"/>
      <c r="DR159" s="55"/>
      <c r="DS159" s="55"/>
      <c r="DT159" s="55"/>
      <c r="DU159" s="55"/>
      <c r="DV159" s="55"/>
      <c r="DW159" s="55"/>
      <c r="DX159" s="55"/>
      <c r="DY159" s="55"/>
      <c r="DZ159" s="55"/>
      <c r="EA159" s="55"/>
      <c r="EB159" s="55"/>
      <c r="EC159" s="55"/>
      <c r="ED159" s="55"/>
      <c r="EE159" s="55"/>
      <c r="EF159" s="55"/>
      <c r="EG159" s="55"/>
      <c r="EH159" s="55"/>
      <c r="EI159" s="55"/>
      <c r="EJ159" s="55"/>
      <c r="EK159" s="55"/>
      <c r="EL159" s="55"/>
      <c r="EM159" s="55"/>
      <c r="EN159" s="55"/>
      <c r="EO159" s="55"/>
      <c r="EP159" s="55"/>
      <c r="EQ159" s="55"/>
      <c r="ER159" s="55"/>
      <c r="ES159" s="55"/>
      <c r="ET159" s="55"/>
      <c r="EU159" s="55"/>
      <c r="EV159" s="55"/>
      <c r="EW159" s="55"/>
      <c r="EX159" s="55"/>
      <c r="EY159" s="55"/>
      <c r="EZ159" s="55"/>
      <c r="FA159" s="55"/>
      <c r="FB159" s="55"/>
      <c r="FC159" s="55"/>
      <c r="FD159" s="55"/>
      <c r="FE159" s="55"/>
      <c r="FF159" s="55"/>
      <c r="FG159" s="55"/>
      <c r="FH159" s="55"/>
      <c r="FI159" s="55"/>
      <c r="FJ159" s="55"/>
      <c r="FK159" s="55"/>
      <c r="FL159" s="55"/>
      <c r="FM159" s="55"/>
      <c r="FN159" s="55"/>
      <c r="FO159" s="55"/>
      <c r="FP159" s="55"/>
      <c r="FQ159" s="55"/>
      <c r="FR159" s="55"/>
      <c r="FS159" s="55"/>
      <c r="FT159" s="55"/>
      <c r="FU159" s="55"/>
      <c r="FV159" s="55"/>
      <c r="FW159" s="55"/>
      <c r="FX159" s="55"/>
      <c r="FY159" s="55"/>
      <c r="FZ159" s="55"/>
      <c r="GA159" s="55"/>
      <c r="GB159" s="55"/>
      <c r="GC159" s="55"/>
      <c r="GD159" s="55"/>
      <c r="GE159" s="55"/>
      <c r="GF159" s="55"/>
      <c r="GG159" s="55"/>
      <c r="GH159" s="55"/>
      <c r="GI159" s="55"/>
      <c r="GJ159" s="55"/>
      <c r="GK159" s="55"/>
      <c r="GL159" s="55"/>
      <c r="GM159" s="55"/>
      <c r="GN159" s="55"/>
      <c r="GO159" s="55"/>
      <c r="GP159" s="55"/>
      <c r="GQ159" s="55"/>
      <c r="GR159" s="55"/>
      <c r="GS159" s="55"/>
      <c r="GT159" s="55"/>
      <c r="GU159" s="55"/>
      <c r="GV159" s="55"/>
      <c r="GW159" s="55"/>
      <c r="GX159" s="55"/>
      <c r="GY159" s="55"/>
      <c r="GZ159" s="55"/>
      <c r="HA159" s="55"/>
      <c r="HB159" s="55"/>
      <c r="HC159" s="55"/>
      <c r="HD159" s="55"/>
      <c r="HE159" s="55"/>
      <c r="HF159" s="55"/>
      <c r="HG159" s="55"/>
      <c r="HH159" s="55"/>
      <c r="HI159" s="55"/>
      <c r="HJ159" s="55"/>
      <c r="HK159" s="55"/>
      <c r="HL159" s="55"/>
      <c r="HM159" s="55"/>
      <c r="HN159" s="55"/>
      <c r="HO159" s="55"/>
      <c r="HP159" s="55"/>
      <c r="HQ159" s="55"/>
      <c r="HR159" s="55"/>
      <c r="HS159" s="55"/>
      <c r="HT159" s="55"/>
      <c r="HU159" s="55"/>
      <c r="HV159" s="55"/>
      <c r="HW159" s="55"/>
      <c r="HX159" s="55"/>
      <c r="HY159" s="55"/>
      <c r="HZ159" s="55"/>
    </row>
    <row r="160" spans="1:234" s="54" customFormat="1" ht="12" customHeight="1" x14ac:dyDescent="0.2">
      <c r="A160" s="59" t="s">
        <v>52</v>
      </c>
      <c r="B160" s="59"/>
      <c r="D160" s="65"/>
      <c r="E160" s="65"/>
      <c r="F160" s="65"/>
      <c r="G160" s="65"/>
      <c r="H160" s="65"/>
      <c r="I160" s="65"/>
    </row>
    <row r="161" spans="1:9" ht="11.1" customHeight="1" x14ac:dyDescent="0.2">
      <c r="A161" s="60" t="s">
        <v>307</v>
      </c>
      <c r="B161" s="60" t="s">
        <v>268</v>
      </c>
      <c r="C161" s="74" t="s">
        <v>227</v>
      </c>
      <c r="D161" s="45">
        <v>90000000</v>
      </c>
      <c r="E161" s="45"/>
      <c r="F161" s="45">
        <f>SUM(D161:E161)</f>
        <v>90000000</v>
      </c>
      <c r="G161" s="45">
        <v>90000000</v>
      </c>
      <c r="H161" s="45">
        <v>90000000</v>
      </c>
      <c r="I161" s="48" t="s">
        <v>259</v>
      </c>
    </row>
    <row r="162" spans="1:9" ht="12" customHeight="1" x14ac:dyDescent="0.2">
      <c r="A162" s="60" t="s">
        <v>302</v>
      </c>
      <c r="B162" s="60"/>
      <c r="C162" s="61" t="s">
        <v>364</v>
      </c>
      <c r="D162" s="45">
        <v>200000</v>
      </c>
      <c r="E162" s="45"/>
      <c r="F162" s="45">
        <f t="shared" ref="F162" si="19">SUM(D162:E162)</f>
        <v>200000</v>
      </c>
      <c r="G162" s="45">
        <v>156240</v>
      </c>
      <c r="H162" s="45">
        <v>200000</v>
      </c>
      <c r="I162" s="75" t="s">
        <v>258</v>
      </c>
    </row>
    <row r="163" spans="1:9" ht="11.1" customHeight="1" x14ac:dyDescent="0.2">
      <c r="A163" s="60" t="s">
        <v>268</v>
      </c>
      <c r="B163" s="60"/>
      <c r="C163" s="74" t="s">
        <v>329</v>
      </c>
      <c r="D163" s="45">
        <v>0</v>
      </c>
      <c r="E163" s="45">
        <v>8079900</v>
      </c>
      <c r="F163" s="45">
        <f t="shared" ref="F163:F209" si="20">SUM(D163:E163)</f>
        <v>8079900</v>
      </c>
      <c r="G163" s="45">
        <v>8079900</v>
      </c>
      <c r="H163" s="45">
        <v>0</v>
      </c>
      <c r="I163" s="48" t="s">
        <v>259</v>
      </c>
    </row>
    <row r="164" spans="1:9" s="48" customFormat="1" ht="11.1" customHeight="1" x14ac:dyDescent="0.2">
      <c r="A164" s="60" t="s">
        <v>179</v>
      </c>
      <c r="B164" s="60" t="s">
        <v>179</v>
      </c>
      <c r="C164" s="66" t="s">
        <v>299</v>
      </c>
      <c r="D164" s="45">
        <v>1942000</v>
      </c>
      <c r="E164" s="45">
        <v>326000</v>
      </c>
      <c r="F164" s="45">
        <f t="shared" si="20"/>
        <v>2268000</v>
      </c>
      <c r="G164" s="45">
        <v>2268000</v>
      </c>
      <c r="H164" s="45">
        <v>1744000</v>
      </c>
      <c r="I164" s="48" t="s">
        <v>259</v>
      </c>
    </row>
    <row r="165" spans="1:9" s="48" customFormat="1" ht="11.1" customHeight="1" x14ac:dyDescent="0.2">
      <c r="A165" s="60" t="s">
        <v>457</v>
      </c>
      <c r="B165" s="60"/>
      <c r="C165" s="66" t="s">
        <v>508</v>
      </c>
      <c r="D165" s="45">
        <v>0</v>
      </c>
      <c r="E165" s="45">
        <v>56168</v>
      </c>
      <c r="F165" s="45">
        <f t="shared" si="20"/>
        <v>56168</v>
      </c>
      <c r="G165" s="45">
        <v>56168</v>
      </c>
      <c r="H165" s="45">
        <v>0</v>
      </c>
      <c r="I165" s="48" t="s">
        <v>259</v>
      </c>
    </row>
    <row r="166" spans="1:9" s="48" customFormat="1" ht="11.1" customHeight="1" x14ac:dyDescent="0.2">
      <c r="A166" s="60" t="s">
        <v>385</v>
      </c>
      <c r="B166" s="60" t="s">
        <v>385</v>
      </c>
      <c r="C166" s="66" t="s">
        <v>386</v>
      </c>
      <c r="D166" s="45">
        <v>0</v>
      </c>
      <c r="E166" s="45"/>
      <c r="F166" s="45">
        <f t="shared" si="20"/>
        <v>0</v>
      </c>
      <c r="G166" s="45">
        <v>0</v>
      </c>
      <c r="H166" s="45">
        <v>0</v>
      </c>
      <c r="I166" s="48" t="s">
        <v>259</v>
      </c>
    </row>
    <row r="167" spans="1:9" s="48" customFormat="1" ht="11.1" customHeight="1" x14ac:dyDescent="0.2">
      <c r="A167" s="60" t="s">
        <v>226</v>
      </c>
      <c r="B167" s="60" t="s">
        <v>226</v>
      </c>
      <c r="C167" s="66" t="s">
        <v>356</v>
      </c>
      <c r="D167" s="45">
        <v>75000</v>
      </c>
      <c r="E167" s="45">
        <v>15000</v>
      </c>
      <c r="F167" s="45">
        <f t="shared" si="20"/>
        <v>90000</v>
      </c>
      <c r="G167" s="45">
        <v>90000</v>
      </c>
      <c r="H167" s="45">
        <v>75000</v>
      </c>
      <c r="I167" s="48" t="s">
        <v>259</v>
      </c>
    </row>
    <row r="168" spans="1:9" s="48" customFormat="1" ht="11.1" customHeight="1" x14ac:dyDescent="0.2">
      <c r="A168" s="60" t="s">
        <v>266</v>
      </c>
      <c r="B168" s="60" t="s">
        <v>266</v>
      </c>
      <c r="C168" s="66" t="s">
        <v>411</v>
      </c>
      <c r="D168" s="45">
        <v>200000</v>
      </c>
      <c r="E168" s="45">
        <v>-200000</v>
      </c>
      <c r="F168" s="45">
        <f t="shared" si="20"/>
        <v>0</v>
      </c>
      <c r="G168" s="45">
        <v>0</v>
      </c>
      <c r="H168" s="45">
        <v>200000</v>
      </c>
      <c r="I168" s="48" t="s">
        <v>259</v>
      </c>
    </row>
    <row r="169" spans="1:9" s="48" customFormat="1" ht="11.1" customHeight="1" x14ac:dyDescent="0.2">
      <c r="A169" s="60" t="s">
        <v>388</v>
      </c>
      <c r="B169" s="60" t="s">
        <v>388</v>
      </c>
      <c r="C169" s="66" t="s">
        <v>235</v>
      </c>
      <c r="D169" s="45">
        <v>100000</v>
      </c>
      <c r="E169" s="45"/>
      <c r="F169" s="45">
        <f t="shared" si="20"/>
        <v>100000</v>
      </c>
      <c r="G169" s="45">
        <v>0</v>
      </c>
      <c r="H169" s="45">
        <v>100000</v>
      </c>
      <c r="I169" s="48" t="s">
        <v>259</v>
      </c>
    </row>
    <row r="170" spans="1:9" s="48" customFormat="1" ht="11.1" customHeight="1" x14ac:dyDescent="0.2">
      <c r="A170" s="60" t="s">
        <v>388</v>
      </c>
      <c r="B170" s="60"/>
      <c r="C170" s="66" t="s">
        <v>437</v>
      </c>
      <c r="D170" s="45">
        <v>1120000</v>
      </c>
      <c r="E170" s="45">
        <v>-450000</v>
      </c>
      <c r="F170" s="45">
        <f t="shared" si="20"/>
        <v>670000</v>
      </c>
      <c r="G170" s="45">
        <v>648002</v>
      </c>
      <c r="H170" s="45">
        <v>808000</v>
      </c>
      <c r="I170" s="48" t="s">
        <v>259</v>
      </c>
    </row>
    <row r="171" spans="1:9" s="48" customFormat="1" ht="11.1" customHeight="1" x14ac:dyDescent="0.2">
      <c r="A171" s="60" t="s">
        <v>388</v>
      </c>
      <c r="B171" s="60"/>
      <c r="C171" s="66" t="s">
        <v>394</v>
      </c>
      <c r="D171" s="45">
        <v>1753000</v>
      </c>
      <c r="E171" s="45"/>
      <c r="F171" s="45">
        <f t="shared" si="20"/>
        <v>1753000</v>
      </c>
      <c r="G171" s="45">
        <v>1752321</v>
      </c>
      <c r="H171" s="45">
        <v>1960000</v>
      </c>
      <c r="I171" s="48" t="s">
        <v>259</v>
      </c>
    </row>
    <row r="172" spans="1:9" s="48" customFormat="1" ht="11.1" customHeight="1" x14ac:dyDescent="0.2">
      <c r="A172" s="60" t="s">
        <v>388</v>
      </c>
      <c r="B172" s="60"/>
      <c r="C172" s="66" t="s">
        <v>410</v>
      </c>
      <c r="D172" s="45">
        <v>600000</v>
      </c>
      <c r="E172" s="45">
        <v>-300000</v>
      </c>
      <c r="F172" s="45">
        <f t="shared" si="20"/>
        <v>300000</v>
      </c>
      <c r="G172" s="45">
        <v>300000</v>
      </c>
      <c r="H172" s="45">
        <v>400000</v>
      </c>
      <c r="I172" s="48" t="s">
        <v>259</v>
      </c>
    </row>
    <row r="173" spans="1:9" s="48" customFormat="1" ht="11.1" customHeight="1" x14ac:dyDescent="0.2">
      <c r="A173" s="60" t="s">
        <v>180</v>
      </c>
      <c r="B173" s="60" t="s">
        <v>180</v>
      </c>
      <c r="C173" s="66" t="s">
        <v>86</v>
      </c>
      <c r="D173" s="45">
        <v>715000</v>
      </c>
      <c r="E173" s="45">
        <v>51632</v>
      </c>
      <c r="F173" s="45">
        <f t="shared" si="20"/>
        <v>766632</v>
      </c>
      <c r="G173" s="45">
        <v>629778</v>
      </c>
      <c r="H173" s="45">
        <v>700000</v>
      </c>
      <c r="I173" s="48" t="s">
        <v>259</v>
      </c>
    </row>
    <row r="174" spans="1:9" s="48" customFormat="1" ht="11.1" customHeight="1" x14ac:dyDescent="0.2">
      <c r="A174" s="60" t="s">
        <v>225</v>
      </c>
      <c r="B174" s="60"/>
      <c r="C174" s="66" t="s">
        <v>357</v>
      </c>
      <c r="D174" s="45">
        <v>22000</v>
      </c>
      <c r="E174" s="45">
        <v>2250</v>
      </c>
      <c r="F174" s="45">
        <f t="shared" si="20"/>
        <v>24250</v>
      </c>
      <c r="G174" s="45">
        <v>13500</v>
      </c>
      <c r="H174" s="45">
        <v>32000</v>
      </c>
      <c r="I174" s="48" t="s">
        <v>259</v>
      </c>
    </row>
    <row r="175" spans="1:9" s="48" customFormat="1" ht="11.1" customHeight="1" x14ac:dyDescent="0.2">
      <c r="A175" s="60" t="s">
        <v>407</v>
      </c>
      <c r="B175" s="60" t="s">
        <v>189</v>
      </c>
      <c r="C175" s="66" t="s">
        <v>210</v>
      </c>
      <c r="D175" s="45">
        <v>5000</v>
      </c>
      <c r="E175" s="45"/>
      <c r="F175" s="45">
        <f t="shared" si="20"/>
        <v>5000</v>
      </c>
      <c r="G175" s="45">
        <v>0</v>
      </c>
      <c r="H175" s="45">
        <v>15000</v>
      </c>
      <c r="I175" s="48" t="s">
        <v>259</v>
      </c>
    </row>
    <row r="176" spans="1:9" s="48" customFormat="1" ht="11.1" customHeight="1" x14ac:dyDescent="0.2">
      <c r="A176" s="60" t="s">
        <v>271</v>
      </c>
      <c r="B176" s="60" t="s">
        <v>271</v>
      </c>
      <c r="C176" s="66" t="s">
        <v>63</v>
      </c>
      <c r="D176" s="45">
        <v>900000</v>
      </c>
      <c r="E176" s="45"/>
      <c r="F176" s="45">
        <f t="shared" si="20"/>
        <v>900000</v>
      </c>
      <c r="G176" s="45">
        <v>365181</v>
      </c>
      <c r="H176" s="45">
        <v>600000</v>
      </c>
      <c r="I176" s="48" t="s">
        <v>259</v>
      </c>
    </row>
    <row r="177" spans="1:9" s="48" customFormat="1" ht="11.1" customHeight="1" x14ac:dyDescent="0.2">
      <c r="A177" s="60" t="s">
        <v>271</v>
      </c>
      <c r="B177" s="60"/>
      <c r="C177" s="66" t="s">
        <v>80</v>
      </c>
      <c r="D177" s="45">
        <v>50000</v>
      </c>
      <c r="E177" s="45"/>
      <c r="F177" s="45">
        <f t="shared" si="20"/>
        <v>50000</v>
      </c>
      <c r="G177" s="45">
        <v>0</v>
      </c>
      <c r="H177" s="45">
        <v>100000</v>
      </c>
      <c r="I177" s="48" t="s">
        <v>259</v>
      </c>
    </row>
    <row r="178" spans="1:9" s="48" customFormat="1" ht="11.1" customHeight="1" x14ac:dyDescent="0.2">
      <c r="A178" s="60" t="s">
        <v>271</v>
      </c>
      <c r="B178" s="60"/>
      <c r="C178" s="66" t="s">
        <v>484</v>
      </c>
      <c r="D178" s="45">
        <v>790000</v>
      </c>
      <c r="E178" s="45"/>
      <c r="F178" s="45">
        <f t="shared" si="20"/>
        <v>790000</v>
      </c>
      <c r="G178" s="45">
        <v>68520</v>
      </c>
      <c r="H178" s="45">
        <v>50000</v>
      </c>
      <c r="I178" s="48" t="s">
        <v>259</v>
      </c>
    </row>
    <row r="179" spans="1:9" ht="11.1" customHeight="1" x14ac:dyDescent="0.2">
      <c r="A179" s="60" t="s">
        <v>188</v>
      </c>
      <c r="B179" s="60" t="s">
        <v>188</v>
      </c>
      <c r="C179" s="61" t="s">
        <v>451</v>
      </c>
      <c r="D179" s="45">
        <v>350000</v>
      </c>
      <c r="E179" s="45"/>
      <c r="F179" s="45">
        <f t="shared" si="20"/>
        <v>350000</v>
      </c>
      <c r="G179" s="45">
        <v>359250</v>
      </c>
      <c r="H179" s="45">
        <v>400000</v>
      </c>
      <c r="I179" s="48" t="s">
        <v>259</v>
      </c>
    </row>
    <row r="180" spans="1:9" ht="11.1" customHeight="1" x14ac:dyDescent="0.2">
      <c r="A180" s="60" t="s">
        <v>188</v>
      </c>
      <c r="B180" s="60"/>
      <c r="C180" s="61" t="s">
        <v>349</v>
      </c>
      <c r="D180" s="45">
        <v>350000</v>
      </c>
      <c r="E180" s="45"/>
      <c r="F180" s="45">
        <f t="shared" si="20"/>
        <v>350000</v>
      </c>
      <c r="G180" s="45">
        <v>347880</v>
      </c>
      <c r="H180" s="45">
        <v>400000</v>
      </c>
      <c r="I180" s="48" t="s">
        <v>259</v>
      </c>
    </row>
    <row r="181" spans="1:9" ht="11.1" customHeight="1" x14ac:dyDescent="0.2">
      <c r="A181" s="60" t="s">
        <v>188</v>
      </c>
      <c r="B181" s="60"/>
      <c r="C181" s="61" t="s">
        <v>231</v>
      </c>
      <c r="D181" s="45">
        <v>600000</v>
      </c>
      <c r="E181" s="45"/>
      <c r="F181" s="45">
        <f t="shared" si="20"/>
        <v>600000</v>
      </c>
      <c r="G181" s="45">
        <v>850400</v>
      </c>
      <c r="H181" s="45">
        <v>1200000</v>
      </c>
      <c r="I181" s="48" t="s">
        <v>259</v>
      </c>
    </row>
    <row r="182" spans="1:9" ht="11.1" customHeight="1" x14ac:dyDescent="0.2">
      <c r="A182" s="60" t="s">
        <v>377</v>
      </c>
      <c r="B182" s="60"/>
      <c r="C182" s="61" t="s">
        <v>336</v>
      </c>
      <c r="D182" s="45">
        <v>60000</v>
      </c>
      <c r="E182" s="45"/>
      <c r="F182" s="45">
        <f>SUM(D182:E182)</f>
        <v>60000</v>
      </c>
      <c r="G182" s="45">
        <v>59410</v>
      </c>
      <c r="H182" s="45">
        <v>60000</v>
      </c>
      <c r="I182" s="48" t="s">
        <v>259</v>
      </c>
    </row>
    <row r="183" spans="1:9" ht="11.1" customHeight="1" x14ac:dyDescent="0.2">
      <c r="A183" s="60" t="s">
        <v>377</v>
      </c>
      <c r="B183" s="60"/>
      <c r="C183" s="61" t="s">
        <v>339</v>
      </c>
      <c r="D183" s="45">
        <v>200000</v>
      </c>
      <c r="E183" s="45"/>
      <c r="F183" s="45">
        <f>SUM(D183:E183)</f>
        <v>200000</v>
      </c>
      <c r="G183" s="45">
        <v>120000</v>
      </c>
      <c r="H183" s="45">
        <v>200000</v>
      </c>
      <c r="I183" s="48" t="s">
        <v>259</v>
      </c>
    </row>
    <row r="184" spans="1:9" s="48" customFormat="1" ht="11.1" customHeight="1" x14ac:dyDescent="0.2">
      <c r="A184" s="60" t="s">
        <v>470</v>
      </c>
      <c r="B184" s="60" t="s">
        <v>473</v>
      </c>
      <c r="C184" s="66" t="s">
        <v>173</v>
      </c>
      <c r="D184" s="45">
        <v>300000</v>
      </c>
      <c r="E184" s="45"/>
      <c r="F184" s="45">
        <f t="shared" si="20"/>
        <v>300000</v>
      </c>
      <c r="G184" s="45">
        <v>297788</v>
      </c>
      <c r="H184" s="45">
        <v>350000</v>
      </c>
      <c r="I184" s="48" t="s">
        <v>259</v>
      </c>
    </row>
    <row r="185" spans="1:9" s="48" customFormat="1" ht="11.1" customHeight="1" x14ac:dyDescent="0.2">
      <c r="A185" s="60" t="s">
        <v>471</v>
      </c>
      <c r="B185" s="60" t="s">
        <v>474</v>
      </c>
      <c r="C185" s="66" t="s">
        <v>58</v>
      </c>
      <c r="D185" s="45">
        <v>30000</v>
      </c>
      <c r="E185" s="45"/>
      <c r="F185" s="45">
        <f t="shared" si="20"/>
        <v>30000</v>
      </c>
      <c r="G185" s="45">
        <v>26304</v>
      </c>
      <c r="H185" s="45">
        <v>50000</v>
      </c>
      <c r="I185" s="48" t="s">
        <v>259</v>
      </c>
    </row>
    <row r="186" spans="1:9" ht="11.1" customHeight="1" x14ac:dyDescent="0.2">
      <c r="A186" s="60" t="s">
        <v>472</v>
      </c>
      <c r="B186" s="60" t="s">
        <v>475</v>
      </c>
      <c r="C186" s="61" t="s">
        <v>106</v>
      </c>
      <c r="D186" s="45">
        <v>200000</v>
      </c>
      <c r="E186" s="45"/>
      <c r="F186" s="45">
        <f t="shared" si="20"/>
        <v>200000</v>
      </c>
      <c r="G186" s="45">
        <v>160429</v>
      </c>
      <c r="H186" s="45">
        <v>200000</v>
      </c>
      <c r="I186" s="48" t="s">
        <v>259</v>
      </c>
    </row>
    <row r="187" spans="1:9" ht="11.1" customHeight="1" x14ac:dyDescent="0.2">
      <c r="A187" s="60" t="s">
        <v>267</v>
      </c>
      <c r="B187" s="60" t="s">
        <v>267</v>
      </c>
      <c r="C187" s="61" t="s">
        <v>287</v>
      </c>
      <c r="D187" s="45">
        <v>60000</v>
      </c>
      <c r="E187" s="45"/>
      <c r="F187" s="45">
        <f t="shared" si="20"/>
        <v>60000</v>
      </c>
      <c r="G187" s="45">
        <v>38019</v>
      </c>
      <c r="H187" s="45">
        <v>50000</v>
      </c>
      <c r="I187" s="48" t="s">
        <v>259</v>
      </c>
    </row>
    <row r="188" spans="1:9" ht="11.1" customHeight="1" x14ac:dyDescent="0.2">
      <c r="A188" s="60" t="s">
        <v>274</v>
      </c>
      <c r="B188" s="60" t="s">
        <v>274</v>
      </c>
      <c r="C188" s="61" t="s">
        <v>399</v>
      </c>
      <c r="D188" s="45">
        <v>50000</v>
      </c>
      <c r="E188" s="45"/>
      <c r="F188" s="45">
        <f t="shared" si="20"/>
        <v>50000</v>
      </c>
      <c r="G188" s="45">
        <v>46296</v>
      </c>
      <c r="H188" s="45">
        <v>50000</v>
      </c>
      <c r="I188" s="48" t="s">
        <v>259</v>
      </c>
    </row>
    <row r="189" spans="1:9" ht="11.1" customHeight="1" x14ac:dyDescent="0.2">
      <c r="A189" s="60" t="s">
        <v>187</v>
      </c>
      <c r="B189" s="60" t="s">
        <v>187</v>
      </c>
      <c r="C189" s="61" t="s">
        <v>107</v>
      </c>
      <c r="D189" s="45">
        <v>100000</v>
      </c>
      <c r="E189" s="45"/>
      <c r="F189" s="45">
        <f t="shared" si="20"/>
        <v>100000</v>
      </c>
      <c r="G189" s="45">
        <v>113000</v>
      </c>
      <c r="H189" s="45">
        <v>120000</v>
      </c>
      <c r="I189" s="48" t="s">
        <v>259</v>
      </c>
    </row>
    <row r="190" spans="1:9" s="48" customFormat="1" ht="11.1" customHeight="1" x14ac:dyDescent="0.2">
      <c r="A190" s="60" t="s">
        <v>379</v>
      </c>
      <c r="B190" s="60" t="s">
        <v>187</v>
      </c>
      <c r="C190" s="66" t="s">
        <v>347</v>
      </c>
      <c r="D190" s="45">
        <v>400000</v>
      </c>
      <c r="E190" s="45"/>
      <c r="F190" s="45">
        <f>SUM(D190:E190)</f>
        <v>400000</v>
      </c>
      <c r="G190" s="45">
        <v>276000</v>
      </c>
      <c r="H190" s="45">
        <v>400000</v>
      </c>
      <c r="I190" s="48" t="s">
        <v>259</v>
      </c>
    </row>
    <row r="191" spans="1:9" ht="11.1" customHeight="1" x14ac:dyDescent="0.2">
      <c r="A191" s="60" t="s">
        <v>191</v>
      </c>
      <c r="B191" s="60" t="s">
        <v>191</v>
      </c>
      <c r="C191" s="61" t="s">
        <v>211</v>
      </c>
      <c r="D191" s="45">
        <v>1500000</v>
      </c>
      <c r="E191" s="45"/>
      <c r="F191" s="45">
        <f t="shared" si="20"/>
        <v>1500000</v>
      </c>
      <c r="G191" s="45">
        <v>981123</v>
      </c>
      <c r="H191" s="45">
        <v>1000000</v>
      </c>
      <c r="I191" s="48" t="s">
        <v>259</v>
      </c>
    </row>
    <row r="192" spans="1:9" ht="11.1" customHeight="1" x14ac:dyDescent="0.2">
      <c r="A192" s="60" t="s">
        <v>380</v>
      </c>
      <c r="B192" s="60"/>
      <c r="C192" s="61" t="s">
        <v>104</v>
      </c>
      <c r="D192" s="45">
        <v>1000000</v>
      </c>
      <c r="E192" s="45"/>
      <c r="F192" s="45">
        <f t="shared" ref="F192:F197" si="21">SUM(D192:E192)</f>
        <v>1000000</v>
      </c>
      <c r="G192" s="45">
        <v>40000</v>
      </c>
      <c r="H192" s="45">
        <v>500000</v>
      </c>
      <c r="I192" s="48" t="s">
        <v>259</v>
      </c>
    </row>
    <row r="193" spans="1:9" ht="11.1" customHeight="1" x14ac:dyDescent="0.2">
      <c r="A193" s="60" t="s">
        <v>380</v>
      </c>
      <c r="B193" s="60"/>
      <c r="C193" s="61" t="s">
        <v>288</v>
      </c>
      <c r="D193" s="45">
        <v>500000</v>
      </c>
      <c r="E193" s="45"/>
      <c r="F193" s="45">
        <f t="shared" si="21"/>
        <v>500000</v>
      </c>
      <c r="G193" s="45">
        <v>0</v>
      </c>
      <c r="H193" s="45">
        <v>500000</v>
      </c>
      <c r="I193" s="48" t="s">
        <v>259</v>
      </c>
    </row>
    <row r="194" spans="1:9" s="48" customFormat="1" ht="11.1" customHeight="1" x14ac:dyDescent="0.2">
      <c r="A194" s="60" t="s">
        <v>378</v>
      </c>
      <c r="B194" s="60"/>
      <c r="C194" s="66" t="s">
        <v>156</v>
      </c>
      <c r="D194" s="45">
        <v>200000</v>
      </c>
      <c r="E194" s="45"/>
      <c r="F194" s="45">
        <f t="shared" si="21"/>
        <v>200000</v>
      </c>
      <c r="G194" s="45">
        <v>117050</v>
      </c>
      <c r="H194" s="45">
        <v>200000</v>
      </c>
      <c r="I194" s="48" t="s">
        <v>259</v>
      </c>
    </row>
    <row r="195" spans="1:9" ht="11.1" customHeight="1" x14ac:dyDescent="0.2">
      <c r="A195" s="60" t="s">
        <v>380</v>
      </c>
      <c r="B195" s="60" t="s">
        <v>380</v>
      </c>
      <c r="C195" s="61" t="s">
        <v>105</v>
      </c>
      <c r="D195" s="45">
        <v>5000000</v>
      </c>
      <c r="E195" s="45">
        <v>-2600000</v>
      </c>
      <c r="F195" s="45">
        <f t="shared" si="21"/>
        <v>2400000</v>
      </c>
      <c r="G195" s="45">
        <v>334000</v>
      </c>
      <c r="H195" s="45">
        <v>1000000</v>
      </c>
      <c r="I195" s="48" t="s">
        <v>259</v>
      </c>
    </row>
    <row r="196" spans="1:9" ht="11.1" customHeight="1" x14ac:dyDescent="0.2">
      <c r="A196" s="60" t="s">
        <v>390</v>
      </c>
      <c r="B196" s="60"/>
      <c r="C196" s="61" t="s">
        <v>391</v>
      </c>
      <c r="D196" s="45">
        <v>50000</v>
      </c>
      <c r="E196" s="45"/>
      <c r="F196" s="45">
        <f t="shared" si="21"/>
        <v>50000</v>
      </c>
      <c r="G196" s="45">
        <v>0</v>
      </c>
      <c r="H196" s="45">
        <v>50000</v>
      </c>
      <c r="I196" s="48" t="s">
        <v>259</v>
      </c>
    </row>
    <row r="197" spans="1:9" ht="11.1" customHeight="1" x14ac:dyDescent="0.2">
      <c r="A197" s="60" t="s">
        <v>380</v>
      </c>
      <c r="B197" s="60"/>
      <c r="C197" s="61" t="s">
        <v>325</v>
      </c>
      <c r="D197" s="45">
        <v>300000</v>
      </c>
      <c r="E197" s="45"/>
      <c r="F197" s="45">
        <f t="shared" si="21"/>
        <v>300000</v>
      </c>
      <c r="G197" s="45">
        <v>288000</v>
      </c>
      <c r="H197" s="45">
        <v>350000</v>
      </c>
      <c r="I197" s="48" t="s">
        <v>259</v>
      </c>
    </row>
    <row r="198" spans="1:9" ht="11.1" customHeight="1" x14ac:dyDescent="0.2">
      <c r="A198" s="60" t="s">
        <v>185</v>
      </c>
      <c r="B198" s="60" t="s">
        <v>185</v>
      </c>
      <c r="C198" s="61" t="s">
        <v>108</v>
      </c>
      <c r="D198" s="45">
        <v>10000</v>
      </c>
      <c r="E198" s="45"/>
      <c r="F198" s="45">
        <f t="shared" si="20"/>
        <v>10000</v>
      </c>
      <c r="G198" s="45">
        <v>19813</v>
      </c>
      <c r="H198" s="45">
        <v>30000</v>
      </c>
      <c r="I198" s="48" t="s">
        <v>259</v>
      </c>
    </row>
    <row r="199" spans="1:9" ht="11.1" customHeight="1" x14ac:dyDescent="0.2">
      <c r="A199" s="60" t="s">
        <v>185</v>
      </c>
      <c r="B199" s="60"/>
      <c r="C199" s="61" t="s">
        <v>125</v>
      </c>
      <c r="D199" s="45">
        <v>500000</v>
      </c>
      <c r="E199" s="45"/>
      <c r="F199" s="45">
        <f t="shared" si="20"/>
        <v>500000</v>
      </c>
      <c r="G199" s="45">
        <v>442140</v>
      </c>
      <c r="H199" s="45">
        <v>500000</v>
      </c>
      <c r="I199" s="48" t="s">
        <v>259</v>
      </c>
    </row>
    <row r="200" spans="1:9" ht="10.5" customHeight="1" x14ac:dyDescent="0.2">
      <c r="A200" s="60" t="s">
        <v>185</v>
      </c>
      <c r="B200" s="60"/>
      <c r="C200" s="61" t="s">
        <v>335</v>
      </c>
      <c r="D200" s="45">
        <v>15000</v>
      </c>
      <c r="E200" s="45"/>
      <c r="F200" s="45">
        <f t="shared" si="20"/>
        <v>15000</v>
      </c>
      <c r="G200" s="45">
        <v>10900</v>
      </c>
      <c r="H200" s="45">
        <v>15000</v>
      </c>
      <c r="I200" s="48" t="s">
        <v>259</v>
      </c>
    </row>
    <row r="201" spans="1:9" ht="11.1" customHeight="1" x14ac:dyDescent="0.2">
      <c r="A201" s="60" t="s">
        <v>185</v>
      </c>
      <c r="B201" s="60"/>
      <c r="C201" s="61" t="s">
        <v>148</v>
      </c>
      <c r="D201" s="45">
        <v>2500000</v>
      </c>
      <c r="E201" s="45"/>
      <c r="F201" s="45">
        <f t="shared" si="20"/>
        <v>2500000</v>
      </c>
      <c r="G201" s="45">
        <v>2177109</v>
      </c>
      <c r="H201" s="45">
        <v>2500000</v>
      </c>
      <c r="I201" s="48" t="s">
        <v>259</v>
      </c>
    </row>
    <row r="202" spans="1:9" ht="11.1" customHeight="1" x14ac:dyDescent="0.2">
      <c r="A202" s="60" t="s">
        <v>185</v>
      </c>
      <c r="B202" s="60"/>
      <c r="C202" s="61" t="s">
        <v>212</v>
      </c>
      <c r="D202" s="45">
        <v>100000</v>
      </c>
      <c r="E202" s="45"/>
      <c r="F202" s="45">
        <f t="shared" si="20"/>
        <v>100000</v>
      </c>
      <c r="G202" s="45">
        <v>24420</v>
      </c>
      <c r="H202" s="45">
        <v>80000</v>
      </c>
      <c r="I202" s="48" t="s">
        <v>259</v>
      </c>
    </row>
    <row r="203" spans="1:9" ht="11.1" customHeight="1" x14ac:dyDescent="0.2">
      <c r="A203" s="60" t="s">
        <v>185</v>
      </c>
      <c r="B203" s="60"/>
      <c r="C203" s="61" t="s">
        <v>174</v>
      </c>
      <c r="D203" s="45">
        <v>1000000</v>
      </c>
      <c r="E203" s="45"/>
      <c r="F203" s="45">
        <f t="shared" si="20"/>
        <v>1000000</v>
      </c>
      <c r="G203" s="45">
        <v>0</v>
      </c>
      <c r="H203" s="45">
        <v>500000</v>
      </c>
      <c r="I203" s="48" t="s">
        <v>259</v>
      </c>
    </row>
    <row r="204" spans="1:9" ht="11.1" customHeight="1" x14ac:dyDescent="0.2">
      <c r="A204" s="60" t="s">
        <v>185</v>
      </c>
      <c r="B204" s="60"/>
      <c r="C204" s="61" t="s">
        <v>297</v>
      </c>
      <c r="D204" s="45">
        <v>600000</v>
      </c>
      <c r="E204" s="45"/>
      <c r="F204" s="45">
        <f t="shared" si="20"/>
        <v>600000</v>
      </c>
      <c r="G204" s="45">
        <v>550000</v>
      </c>
      <c r="H204" s="45">
        <v>600000</v>
      </c>
      <c r="I204" s="48" t="s">
        <v>259</v>
      </c>
    </row>
    <row r="205" spans="1:9" ht="11.1" customHeight="1" x14ac:dyDescent="0.2">
      <c r="A205" s="60" t="s">
        <v>185</v>
      </c>
      <c r="B205" s="60"/>
      <c r="C205" s="61" t="s">
        <v>228</v>
      </c>
      <c r="D205" s="45">
        <v>150000</v>
      </c>
      <c r="E205" s="45"/>
      <c r="F205" s="45">
        <f t="shared" si="20"/>
        <v>150000</v>
      </c>
      <c r="G205" s="45">
        <v>120000</v>
      </c>
      <c r="H205" s="45">
        <v>150000</v>
      </c>
      <c r="I205" s="48" t="s">
        <v>259</v>
      </c>
    </row>
    <row r="206" spans="1:9" ht="11.1" customHeight="1" x14ac:dyDescent="0.2">
      <c r="A206" s="60" t="s">
        <v>185</v>
      </c>
      <c r="B206" s="60"/>
      <c r="C206" s="61" t="s">
        <v>66</v>
      </c>
      <c r="D206" s="45">
        <v>1300000</v>
      </c>
      <c r="E206" s="45"/>
      <c r="F206" s="45">
        <f t="shared" si="20"/>
        <v>1300000</v>
      </c>
      <c r="G206" s="45">
        <v>807874</v>
      </c>
      <c r="H206" s="45">
        <v>1300000</v>
      </c>
      <c r="I206" s="48" t="s">
        <v>259</v>
      </c>
    </row>
    <row r="207" spans="1:9" ht="11.1" customHeight="1" x14ac:dyDescent="0.2">
      <c r="A207" s="60" t="s">
        <v>185</v>
      </c>
      <c r="B207" s="60"/>
      <c r="C207" s="61" t="s">
        <v>245</v>
      </c>
      <c r="D207" s="45">
        <v>100000</v>
      </c>
      <c r="E207" s="45"/>
      <c r="F207" s="45">
        <f t="shared" si="20"/>
        <v>100000</v>
      </c>
      <c r="G207" s="45">
        <v>715865</v>
      </c>
      <c r="H207" s="45">
        <v>600000</v>
      </c>
      <c r="I207" s="48" t="s">
        <v>259</v>
      </c>
    </row>
    <row r="208" spans="1:9" ht="11.1" customHeight="1" x14ac:dyDescent="0.2">
      <c r="A208" s="60" t="s">
        <v>185</v>
      </c>
      <c r="B208" s="60"/>
      <c r="C208" s="61" t="s">
        <v>540</v>
      </c>
      <c r="D208" s="45">
        <v>0</v>
      </c>
      <c r="E208" s="45">
        <v>325047</v>
      </c>
      <c r="F208" s="45">
        <f t="shared" si="20"/>
        <v>325047</v>
      </c>
      <c r="G208" s="45">
        <v>325047</v>
      </c>
      <c r="H208" s="45">
        <v>0</v>
      </c>
      <c r="I208" s="48" t="s">
        <v>259</v>
      </c>
    </row>
    <row r="209" spans="1:9" ht="11.1" customHeight="1" x14ac:dyDescent="0.2">
      <c r="A209" s="60" t="s">
        <v>185</v>
      </c>
      <c r="B209" s="60"/>
      <c r="C209" s="61" t="s">
        <v>140</v>
      </c>
      <c r="D209" s="45">
        <v>3000000</v>
      </c>
      <c r="E209" s="45"/>
      <c r="F209" s="45">
        <f t="shared" si="20"/>
        <v>3000000</v>
      </c>
      <c r="G209" s="45">
        <v>681003</v>
      </c>
      <c r="H209" s="45">
        <v>1000000</v>
      </c>
      <c r="I209" s="48" t="s">
        <v>259</v>
      </c>
    </row>
    <row r="210" spans="1:9" ht="11.1" customHeight="1" x14ac:dyDescent="0.2">
      <c r="A210" s="76"/>
      <c r="B210" s="76"/>
      <c r="C210" s="77"/>
      <c r="D210" s="78"/>
      <c r="E210" s="78"/>
      <c r="F210" s="78"/>
      <c r="G210" s="78"/>
      <c r="H210" s="78"/>
    </row>
    <row r="211" spans="1:9" ht="11.1" customHeight="1" x14ac:dyDescent="0.2"/>
    <row r="212" spans="1:9" ht="11.1" customHeight="1" x14ac:dyDescent="0.2">
      <c r="A212" s="79"/>
      <c r="B212" s="79"/>
      <c r="C212" s="80"/>
      <c r="D212" s="81"/>
      <c r="E212" s="81"/>
      <c r="F212" s="81"/>
      <c r="G212" s="81"/>
      <c r="H212" s="81"/>
    </row>
    <row r="213" spans="1:9" s="50" customFormat="1" ht="30.75" customHeight="1" x14ac:dyDescent="0.2">
      <c r="A213" s="55"/>
      <c r="B213" s="55"/>
      <c r="D213" s="56" t="s">
        <v>496</v>
      </c>
      <c r="E213" s="56" t="s">
        <v>494</v>
      </c>
      <c r="F213" s="56" t="s">
        <v>495</v>
      </c>
      <c r="G213" s="56" t="s">
        <v>499</v>
      </c>
      <c r="H213" s="56" t="s">
        <v>553</v>
      </c>
      <c r="I213" s="57"/>
    </row>
    <row r="214" spans="1:9" s="50" customFormat="1" ht="30.75" customHeight="1" x14ac:dyDescent="0.2">
      <c r="A214" s="55"/>
      <c r="B214" s="55"/>
      <c r="D214" s="56"/>
      <c r="E214" s="56"/>
      <c r="F214" s="56"/>
      <c r="G214" s="56"/>
      <c r="H214" s="56"/>
      <c r="I214" s="57"/>
    </row>
    <row r="215" spans="1:9" ht="11.1" customHeight="1" x14ac:dyDescent="0.2">
      <c r="A215" s="60" t="s">
        <v>185</v>
      </c>
      <c r="B215" s="60"/>
      <c r="C215" s="61" t="s">
        <v>372</v>
      </c>
      <c r="D215" s="45">
        <v>1500000</v>
      </c>
      <c r="E215" s="45"/>
      <c r="F215" s="45">
        <f t="shared" ref="F215:F231" si="22">SUM(D215:E215)</f>
        <v>1500000</v>
      </c>
      <c r="G215" s="45">
        <v>1230000</v>
      </c>
      <c r="H215" s="45">
        <v>1500000</v>
      </c>
      <c r="I215" s="48" t="s">
        <v>259</v>
      </c>
    </row>
    <row r="216" spans="1:9" ht="11.1" customHeight="1" x14ac:dyDescent="0.2">
      <c r="A216" s="60" t="s">
        <v>185</v>
      </c>
      <c r="B216" s="60"/>
      <c r="C216" s="61" t="s">
        <v>358</v>
      </c>
      <c r="D216" s="45">
        <v>300000</v>
      </c>
      <c r="E216" s="45"/>
      <c r="F216" s="45">
        <f t="shared" si="22"/>
        <v>300000</v>
      </c>
      <c r="G216" s="45">
        <v>0</v>
      </c>
      <c r="H216" s="45">
        <v>200000</v>
      </c>
      <c r="I216" s="48" t="s">
        <v>259</v>
      </c>
    </row>
    <row r="217" spans="1:9" ht="11.1" customHeight="1" x14ac:dyDescent="0.2">
      <c r="A217" s="60" t="s">
        <v>185</v>
      </c>
      <c r="B217" s="60"/>
      <c r="C217" s="66" t="s">
        <v>452</v>
      </c>
      <c r="D217" s="45">
        <v>400000</v>
      </c>
      <c r="E217" s="45"/>
      <c r="F217" s="45">
        <f t="shared" si="22"/>
        <v>400000</v>
      </c>
      <c r="G217" s="45">
        <v>208190</v>
      </c>
      <c r="H217" s="45">
        <v>400000</v>
      </c>
      <c r="I217" s="48" t="s">
        <v>259</v>
      </c>
    </row>
    <row r="218" spans="1:9" ht="11.1" customHeight="1" x14ac:dyDescent="0.2">
      <c r="A218" s="60" t="s">
        <v>185</v>
      </c>
      <c r="B218" s="60"/>
      <c r="C218" s="66" t="s">
        <v>541</v>
      </c>
      <c r="D218" s="45">
        <v>0</v>
      </c>
      <c r="E218" s="45"/>
      <c r="F218" s="45">
        <f t="shared" si="22"/>
        <v>0</v>
      </c>
      <c r="G218" s="45">
        <v>658174</v>
      </c>
      <c r="H218" s="45">
        <v>2000000</v>
      </c>
      <c r="I218" s="48" t="s">
        <v>259</v>
      </c>
    </row>
    <row r="219" spans="1:9" ht="11.1" customHeight="1" x14ac:dyDescent="0.2">
      <c r="A219" s="60" t="s">
        <v>185</v>
      </c>
      <c r="B219" s="60"/>
      <c r="C219" s="66" t="s">
        <v>563</v>
      </c>
      <c r="D219" s="45">
        <v>0</v>
      </c>
      <c r="E219" s="45"/>
      <c r="F219" s="45">
        <f t="shared" si="22"/>
        <v>0</v>
      </c>
      <c r="G219" s="45">
        <v>0</v>
      </c>
      <c r="H219" s="45">
        <v>500000</v>
      </c>
      <c r="I219" s="48" t="s">
        <v>259</v>
      </c>
    </row>
    <row r="220" spans="1:9" ht="11.1" customHeight="1" x14ac:dyDescent="0.2">
      <c r="A220" s="60" t="s">
        <v>340</v>
      </c>
      <c r="B220" s="60" t="s">
        <v>182</v>
      </c>
      <c r="C220" s="61" t="s">
        <v>341</v>
      </c>
      <c r="D220" s="45">
        <v>80000</v>
      </c>
      <c r="E220" s="45"/>
      <c r="F220" s="45">
        <f t="shared" si="22"/>
        <v>80000</v>
      </c>
      <c r="G220" s="45">
        <v>40815</v>
      </c>
      <c r="H220" s="45">
        <v>50000</v>
      </c>
      <c r="I220" s="48" t="s">
        <v>259</v>
      </c>
    </row>
    <row r="221" spans="1:9" ht="11.1" customHeight="1" x14ac:dyDescent="0.2">
      <c r="A221" s="60" t="s">
        <v>275</v>
      </c>
      <c r="B221" s="60" t="s">
        <v>275</v>
      </c>
      <c r="C221" s="61" t="s">
        <v>141</v>
      </c>
      <c r="D221" s="45">
        <v>300000</v>
      </c>
      <c r="E221" s="45"/>
      <c r="F221" s="45">
        <f t="shared" si="22"/>
        <v>300000</v>
      </c>
      <c r="G221" s="45">
        <v>19900</v>
      </c>
      <c r="H221" s="45">
        <v>300000</v>
      </c>
      <c r="I221" s="48" t="s">
        <v>259</v>
      </c>
    </row>
    <row r="222" spans="1:9" ht="11.1" customHeight="1" x14ac:dyDescent="0.2">
      <c r="A222" s="60" t="s">
        <v>262</v>
      </c>
      <c r="B222" s="60" t="s">
        <v>262</v>
      </c>
      <c r="C222" s="61" t="s">
        <v>55</v>
      </c>
      <c r="D222" s="45">
        <v>5872000</v>
      </c>
      <c r="E222" s="45">
        <v>-912237</v>
      </c>
      <c r="F222" s="45">
        <f t="shared" si="22"/>
        <v>4959763</v>
      </c>
      <c r="G222" s="45">
        <v>1763194</v>
      </c>
      <c r="H222" s="45">
        <v>4592000</v>
      </c>
      <c r="I222" s="48" t="s">
        <v>259</v>
      </c>
    </row>
    <row r="223" spans="1:9" ht="11.1" customHeight="1" x14ac:dyDescent="0.2">
      <c r="A223" s="60" t="s">
        <v>453</v>
      </c>
      <c r="B223" s="60" t="s">
        <v>454</v>
      </c>
      <c r="C223" s="61" t="s">
        <v>455</v>
      </c>
      <c r="D223" s="45">
        <v>3600000</v>
      </c>
      <c r="E223" s="45">
        <v>2600000</v>
      </c>
      <c r="F223" s="45">
        <f t="shared" si="22"/>
        <v>6200000</v>
      </c>
      <c r="G223" s="45">
        <v>6390939</v>
      </c>
      <c r="H223" s="45">
        <v>6000000</v>
      </c>
      <c r="I223" s="48" t="s">
        <v>259</v>
      </c>
    </row>
    <row r="224" spans="1:9" ht="11.1" customHeight="1" x14ac:dyDescent="0.2">
      <c r="A224" s="60" t="s">
        <v>509</v>
      </c>
      <c r="B224" s="60" t="s">
        <v>510</v>
      </c>
      <c r="C224" s="61" t="s">
        <v>511</v>
      </c>
      <c r="D224" s="45">
        <v>0</v>
      </c>
      <c r="E224" s="45">
        <v>66317</v>
      </c>
      <c r="F224" s="45">
        <f t="shared" si="22"/>
        <v>66317</v>
      </c>
      <c r="G224" s="45">
        <v>66317</v>
      </c>
      <c r="H224" s="45">
        <v>100000</v>
      </c>
      <c r="I224" s="48" t="s">
        <v>259</v>
      </c>
    </row>
    <row r="225" spans="1:234" ht="11.1" customHeight="1" x14ac:dyDescent="0.2">
      <c r="A225" s="60" t="s">
        <v>488</v>
      </c>
      <c r="B225" s="60" t="s">
        <v>276</v>
      </c>
      <c r="C225" s="61" t="s">
        <v>489</v>
      </c>
      <c r="D225" s="45">
        <v>11326076</v>
      </c>
      <c r="E225" s="45"/>
      <c r="F225" s="45">
        <f t="shared" si="22"/>
        <v>11326076</v>
      </c>
      <c r="G225" s="45">
        <v>9081654</v>
      </c>
      <c r="H225" s="45">
        <v>0</v>
      </c>
      <c r="I225" s="48" t="s">
        <v>259</v>
      </c>
    </row>
    <row r="226" spans="1:234" ht="11.1" customHeight="1" x14ac:dyDescent="0.2">
      <c r="A226" s="60" t="s">
        <v>488</v>
      </c>
      <c r="B226" s="60"/>
      <c r="C226" s="61" t="s">
        <v>503</v>
      </c>
      <c r="D226" s="45">
        <v>0</v>
      </c>
      <c r="E226" s="45"/>
      <c r="F226" s="45">
        <f t="shared" si="22"/>
        <v>0</v>
      </c>
      <c r="G226" s="45">
        <v>200104</v>
      </c>
      <c r="H226" s="45">
        <v>100000</v>
      </c>
      <c r="I226" s="48" t="s">
        <v>259</v>
      </c>
    </row>
    <row r="227" spans="1:234" ht="11.1" customHeight="1" x14ac:dyDescent="0.2">
      <c r="A227" s="60" t="s">
        <v>488</v>
      </c>
      <c r="B227" s="60"/>
      <c r="C227" s="60" t="s">
        <v>539</v>
      </c>
      <c r="D227" s="45">
        <v>0</v>
      </c>
      <c r="E227" s="45"/>
      <c r="F227" s="45">
        <f t="shared" si="22"/>
        <v>0</v>
      </c>
      <c r="G227" s="45">
        <v>10488</v>
      </c>
      <c r="H227" s="45">
        <v>12000</v>
      </c>
      <c r="I227" s="48" t="s">
        <v>259</v>
      </c>
    </row>
    <row r="228" spans="1:234" ht="11.1" customHeight="1" x14ac:dyDescent="0.2">
      <c r="A228" s="60" t="s">
        <v>488</v>
      </c>
      <c r="B228" s="60"/>
      <c r="C228" s="60" t="s">
        <v>547</v>
      </c>
      <c r="D228" s="45">
        <v>0</v>
      </c>
      <c r="E228" s="45"/>
      <c r="F228" s="45">
        <f t="shared" si="22"/>
        <v>0</v>
      </c>
      <c r="G228" s="45">
        <v>1300</v>
      </c>
      <c r="H228" s="45">
        <v>3000</v>
      </c>
      <c r="I228" s="48" t="s">
        <v>259</v>
      </c>
    </row>
    <row r="229" spans="1:234" ht="10.9" customHeight="1" x14ac:dyDescent="0.2">
      <c r="A229" s="60" t="s">
        <v>276</v>
      </c>
      <c r="B229" s="60" t="s">
        <v>276</v>
      </c>
      <c r="C229" s="61" t="s">
        <v>247</v>
      </c>
      <c r="D229" s="45">
        <v>15000</v>
      </c>
      <c r="E229" s="45"/>
      <c r="F229" s="45">
        <f t="shared" si="22"/>
        <v>15000</v>
      </c>
      <c r="G229" s="45">
        <v>4595</v>
      </c>
      <c r="H229" s="45">
        <v>15000</v>
      </c>
      <c r="I229" s="48" t="s">
        <v>259</v>
      </c>
    </row>
    <row r="230" spans="1:234" ht="10.9" customHeight="1" x14ac:dyDescent="0.2">
      <c r="A230" s="60" t="s">
        <v>524</v>
      </c>
      <c r="B230" s="60" t="s">
        <v>265</v>
      </c>
      <c r="C230" s="61" t="s">
        <v>525</v>
      </c>
      <c r="D230" s="45">
        <v>0</v>
      </c>
      <c r="E230" s="45">
        <v>333050</v>
      </c>
      <c r="F230" s="45">
        <f t="shared" si="22"/>
        <v>333050</v>
      </c>
      <c r="G230" s="45">
        <v>333050</v>
      </c>
      <c r="H230" s="45">
        <v>0</v>
      </c>
      <c r="I230" s="48" t="s">
        <v>258</v>
      </c>
    </row>
    <row r="231" spans="1:234" s="48" customFormat="1" ht="11.1" customHeight="1" x14ac:dyDescent="0.2">
      <c r="A231" s="60" t="s">
        <v>277</v>
      </c>
      <c r="B231" s="60" t="s">
        <v>277</v>
      </c>
      <c r="C231" s="66" t="s">
        <v>428</v>
      </c>
      <c r="D231" s="45">
        <v>91000</v>
      </c>
      <c r="E231" s="45"/>
      <c r="F231" s="45">
        <f t="shared" si="22"/>
        <v>91000</v>
      </c>
      <c r="G231" s="45">
        <v>0</v>
      </c>
      <c r="H231" s="45">
        <v>800000</v>
      </c>
      <c r="I231" s="48" t="s">
        <v>258</v>
      </c>
    </row>
    <row r="232" spans="1:234" s="48" customFormat="1" ht="11.1" customHeight="1" x14ac:dyDescent="0.2">
      <c r="A232" s="60" t="s">
        <v>264</v>
      </c>
      <c r="B232" s="60" t="s">
        <v>264</v>
      </c>
      <c r="C232" s="66" t="s">
        <v>118</v>
      </c>
      <c r="D232" s="45">
        <v>24000</v>
      </c>
      <c r="E232" s="45">
        <v>89923</v>
      </c>
      <c r="F232" s="45">
        <f t="shared" ref="F232:F234" si="23">SUM(D232:E232)</f>
        <v>113923</v>
      </c>
      <c r="G232" s="45">
        <v>89923</v>
      </c>
      <c r="H232" s="45">
        <v>216000</v>
      </c>
      <c r="I232" s="48" t="s">
        <v>258</v>
      </c>
    </row>
    <row r="233" spans="1:234" ht="11.1" customHeight="1" x14ac:dyDescent="0.2">
      <c r="A233" s="60" t="s">
        <v>184</v>
      </c>
      <c r="B233" s="60" t="s">
        <v>184</v>
      </c>
      <c r="C233" s="61" t="s">
        <v>116</v>
      </c>
      <c r="D233" s="45">
        <v>4000000</v>
      </c>
      <c r="E233" s="45"/>
      <c r="F233" s="45">
        <f t="shared" si="23"/>
        <v>4000000</v>
      </c>
      <c r="G233" s="45">
        <v>0</v>
      </c>
      <c r="H233" s="45">
        <v>3150000</v>
      </c>
      <c r="I233" s="48" t="s">
        <v>258</v>
      </c>
    </row>
    <row r="234" spans="1:234" ht="11.1" customHeight="1" x14ac:dyDescent="0.2">
      <c r="A234" s="60" t="s">
        <v>263</v>
      </c>
      <c r="B234" s="60" t="s">
        <v>263</v>
      </c>
      <c r="C234" s="61" t="s">
        <v>117</v>
      </c>
      <c r="D234" s="45">
        <v>1080000</v>
      </c>
      <c r="E234" s="45"/>
      <c r="F234" s="45">
        <f t="shared" si="23"/>
        <v>1080000</v>
      </c>
      <c r="G234" s="45">
        <v>0</v>
      </c>
      <c r="H234" s="45">
        <v>850000</v>
      </c>
      <c r="I234" s="48" t="s">
        <v>258</v>
      </c>
    </row>
    <row r="235" spans="1:234" s="54" customFormat="1" ht="11.1" customHeight="1" x14ac:dyDescent="0.2">
      <c r="A235" s="67"/>
      <c r="B235" s="67"/>
      <c r="C235" s="68" t="s">
        <v>79</v>
      </c>
      <c r="D235" s="69">
        <f>SUM(D161:D234)</f>
        <v>147585076</v>
      </c>
      <c r="E235" s="69">
        <f t="shared" ref="E235:H235" si="24">SUM(E161:E234)</f>
        <v>7483050</v>
      </c>
      <c r="F235" s="69">
        <f t="shared" si="24"/>
        <v>155068126</v>
      </c>
      <c r="G235" s="69">
        <f t="shared" si="24"/>
        <v>134855373</v>
      </c>
      <c r="H235" s="69">
        <f t="shared" si="24"/>
        <v>132127000</v>
      </c>
      <c r="I235" s="65"/>
    </row>
    <row r="236" spans="1:234" s="54" customFormat="1" ht="11.1" customHeight="1" x14ac:dyDescent="0.2">
      <c r="A236" s="59"/>
      <c r="B236" s="59"/>
      <c r="D236" s="65"/>
      <c r="E236" s="65"/>
      <c r="F236" s="65"/>
      <c r="G236" s="65"/>
      <c r="H236" s="65"/>
      <c r="I236" s="65"/>
    </row>
    <row r="237" spans="1:234" s="54" customFormat="1" x14ac:dyDescent="0.2">
      <c r="A237" s="55" t="s">
        <v>424</v>
      </c>
      <c r="B237" s="55"/>
      <c r="C237" s="50"/>
      <c r="D237" s="58"/>
      <c r="E237" s="58"/>
      <c r="F237" s="58"/>
      <c r="G237" s="58"/>
      <c r="H237" s="58"/>
      <c r="I237" s="58"/>
    </row>
    <row r="238" spans="1:234" ht="12.4" customHeight="1" x14ac:dyDescent="0.2">
      <c r="A238" s="55" t="s">
        <v>193</v>
      </c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I238" s="55"/>
      <c r="AJ238" s="55"/>
      <c r="AK238" s="55"/>
      <c r="AL238" s="55"/>
      <c r="AM238" s="55"/>
      <c r="AN238" s="55"/>
      <c r="AO238" s="55"/>
      <c r="AP238" s="55"/>
      <c r="AQ238" s="55"/>
      <c r="AR238" s="55"/>
      <c r="AS238" s="55"/>
      <c r="AT238" s="55"/>
      <c r="AU238" s="55"/>
      <c r="AV238" s="55"/>
      <c r="AW238" s="55"/>
      <c r="AX238" s="55"/>
      <c r="AY238" s="55"/>
      <c r="AZ238" s="55"/>
      <c r="BA238" s="55"/>
      <c r="BB238" s="55"/>
      <c r="BC238" s="55"/>
      <c r="BD238" s="55"/>
      <c r="BE238" s="55"/>
      <c r="BF238" s="55"/>
      <c r="BG238" s="55"/>
      <c r="BH238" s="55"/>
      <c r="BI238" s="55"/>
      <c r="BJ238" s="55"/>
      <c r="BK238" s="55"/>
      <c r="BL238" s="55"/>
      <c r="BM238" s="55"/>
      <c r="BN238" s="55"/>
      <c r="BO238" s="55"/>
      <c r="BP238" s="55"/>
      <c r="BQ238" s="55"/>
      <c r="BR238" s="55"/>
      <c r="BS238" s="55"/>
      <c r="BT238" s="55"/>
      <c r="BU238" s="55"/>
      <c r="BV238" s="55"/>
      <c r="BW238" s="55"/>
      <c r="BX238" s="55"/>
      <c r="BY238" s="55"/>
      <c r="BZ238" s="55"/>
      <c r="CA238" s="55"/>
      <c r="CB238" s="55"/>
      <c r="CC238" s="55"/>
      <c r="CD238" s="55"/>
      <c r="CE238" s="55"/>
      <c r="CF238" s="55"/>
      <c r="CG238" s="55"/>
      <c r="CH238" s="55"/>
      <c r="CI238" s="55"/>
      <c r="CJ238" s="55"/>
      <c r="CK238" s="55"/>
      <c r="CL238" s="55"/>
      <c r="CM238" s="55"/>
      <c r="CN238" s="55"/>
      <c r="CO238" s="55"/>
      <c r="CP238" s="55"/>
      <c r="CQ238" s="55"/>
      <c r="CR238" s="55"/>
      <c r="CS238" s="55"/>
      <c r="CT238" s="55"/>
      <c r="CU238" s="55"/>
      <c r="CV238" s="55"/>
      <c r="CW238" s="55"/>
      <c r="CX238" s="55"/>
      <c r="CY238" s="55"/>
      <c r="CZ238" s="55"/>
      <c r="DA238" s="55"/>
      <c r="DB238" s="55"/>
      <c r="DC238" s="55"/>
      <c r="DD238" s="55"/>
      <c r="DE238" s="55"/>
      <c r="DF238" s="55"/>
      <c r="DG238" s="55"/>
      <c r="DH238" s="55"/>
      <c r="DI238" s="55"/>
      <c r="DJ238" s="55"/>
      <c r="DK238" s="55"/>
      <c r="DL238" s="55"/>
      <c r="DM238" s="55"/>
      <c r="DN238" s="55"/>
      <c r="DO238" s="55"/>
      <c r="DP238" s="55"/>
      <c r="DQ238" s="55"/>
      <c r="DR238" s="55"/>
      <c r="DS238" s="55"/>
      <c r="DT238" s="55"/>
      <c r="DU238" s="55"/>
      <c r="DV238" s="55"/>
      <c r="DW238" s="55"/>
      <c r="DX238" s="55"/>
      <c r="DY238" s="55"/>
      <c r="DZ238" s="55"/>
      <c r="EA238" s="55"/>
      <c r="EB238" s="55"/>
      <c r="EC238" s="55"/>
      <c r="ED238" s="55"/>
      <c r="EE238" s="55"/>
      <c r="EF238" s="55"/>
      <c r="EG238" s="55"/>
      <c r="EH238" s="55"/>
      <c r="EI238" s="55"/>
      <c r="EJ238" s="55"/>
      <c r="EK238" s="55"/>
      <c r="EL238" s="55"/>
      <c r="EM238" s="55"/>
      <c r="EN238" s="55"/>
      <c r="EO238" s="55"/>
      <c r="EP238" s="55"/>
      <c r="EQ238" s="55"/>
      <c r="ER238" s="55"/>
      <c r="ES238" s="55"/>
      <c r="ET238" s="55"/>
      <c r="EU238" s="55"/>
      <c r="EV238" s="55"/>
      <c r="EW238" s="55"/>
      <c r="EX238" s="55"/>
      <c r="EY238" s="55"/>
      <c r="EZ238" s="55"/>
      <c r="FA238" s="55"/>
      <c r="FB238" s="55"/>
      <c r="FC238" s="55"/>
      <c r="FD238" s="55"/>
      <c r="FE238" s="55"/>
      <c r="FF238" s="55"/>
      <c r="FG238" s="55"/>
      <c r="FH238" s="55"/>
      <c r="FI238" s="55"/>
      <c r="FJ238" s="55"/>
      <c r="FK238" s="55"/>
      <c r="FL238" s="55"/>
      <c r="FM238" s="55"/>
      <c r="FN238" s="55"/>
      <c r="FO238" s="55"/>
      <c r="FP238" s="55"/>
      <c r="FQ238" s="55"/>
      <c r="FR238" s="55"/>
      <c r="FS238" s="55"/>
      <c r="FT238" s="55"/>
      <c r="FU238" s="55"/>
      <c r="FV238" s="55"/>
      <c r="FW238" s="55"/>
      <c r="FX238" s="55"/>
      <c r="FY238" s="55"/>
      <c r="FZ238" s="55"/>
      <c r="GA238" s="55"/>
      <c r="GB238" s="55"/>
      <c r="GC238" s="55"/>
      <c r="GD238" s="55"/>
      <c r="GE238" s="55"/>
      <c r="GF238" s="55"/>
      <c r="GG238" s="55"/>
      <c r="GH238" s="55"/>
      <c r="GI238" s="55"/>
      <c r="GJ238" s="55"/>
      <c r="GK238" s="55"/>
      <c r="GL238" s="55"/>
      <c r="GM238" s="55"/>
      <c r="GN238" s="55"/>
      <c r="GO238" s="55"/>
      <c r="GP238" s="55"/>
      <c r="GQ238" s="55"/>
      <c r="GR238" s="55"/>
      <c r="GS238" s="55"/>
      <c r="GT238" s="55"/>
      <c r="GU238" s="55"/>
      <c r="GV238" s="55"/>
      <c r="GW238" s="55"/>
      <c r="GX238" s="55"/>
      <c r="GY238" s="55"/>
      <c r="GZ238" s="55"/>
      <c r="HA238" s="55"/>
      <c r="HB238" s="55"/>
      <c r="HC238" s="55"/>
      <c r="HD238" s="55"/>
      <c r="HE238" s="55"/>
      <c r="HF238" s="55"/>
      <c r="HG238" s="55"/>
      <c r="HH238" s="55"/>
      <c r="HI238" s="55"/>
      <c r="HJ238" s="55"/>
      <c r="HK238" s="55"/>
      <c r="HL238" s="55"/>
      <c r="HM238" s="55"/>
      <c r="HN238" s="55"/>
      <c r="HO238" s="55"/>
      <c r="HP238" s="55"/>
      <c r="HQ238" s="55"/>
      <c r="HR238" s="55"/>
      <c r="HS238" s="55"/>
      <c r="HT238" s="55"/>
      <c r="HU238" s="55"/>
      <c r="HV238" s="55"/>
      <c r="HW238" s="55"/>
      <c r="HX238" s="55"/>
      <c r="HY238" s="55"/>
      <c r="HZ238" s="55"/>
    </row>
    <row r="239" spans="1:234" s="54" customFormat="1" x14ac:dyDescent="0.2">
      <c r="A239" s="59" t="s">
        <v>50</v>
      </c>
      <c r="B239" s="59"/>
      <c r="D239" s="65"/>
      <c r="E239" s="65"/>
      <c r="F239" s="65"/>
      <c r="G239" s="65"/>
      <c r="H239" s="65"/>
      <c r="I239" s="65"/>
    </row>
    <row r="240" spans="1:234" x14ac:dyDescent="0.2">
      <c r="A240" s="60" t="s">
        <v>289</v>
      </c>
      <c r="B240" s="60" t="s">
        <v>289</v>
      </c>
      <c r="C240" s="61" t="s">
        <v>366</v>
      </c>
      <c r="D240" s="45">
        <v>0</v>
      </c>
      <c r="E240" s="45"/>
      <c r="F240" s="45">
        <f t="shared" ref="F240" si="25">SUM(D240:E240)</f>
        <v>0</v>
      </c>
      <c r="G240" s="45">
        <v>0</v>
      </c>
      <c r="H240" s="45">
        <v>109169533</v>
      </c>
      <c r="I240" s="48" t="s">
        <v>259</v>
      </c>
    </row>
    <row r="241" spans="1:234" s="54" customFormat="1" x14ac:dyDescent="0.2">
      <c r="A241" s="67"/>
      <c r="B241" s="67"/>
      <c r="C241" s="68" t="s">
        <v>51</v>
      </c>
      <c r="D241" s="69">
        <f>SUM(D240:D240)</f>
        <v>0</v>
      </c>
      <c r="E241" s="69">
        <f>SUM(E240:E240)</f>
        <v>0</v>
      </c>
      <c r="F241" s="69">
        <f>SUM(F240:F240)</f>
        <v>0</v>
      </c>
      <c r="G241" s="69">
        <f>SUM(G240:G240)</f>
        <v>0</v>
      </c>
      <c r="H241" s="69">
        <f>SUM(H240:H240)</f>
        <v>109169533</v>
      </c>
      <c r="I241" s="65"/>
    </row>
    <row r="242" spans="1:234" s="54" customFormat="1" x14ac:dyDescent="0.2">
      <c r="A242" s="82"/>
      <c r="B242" s="82"/>
      <c r="C242" s="83"/>
      <c r="D242" s="84"/>
      <c r="E242" s="84"/>
      <c r="F242" s="84"/>
      <c r="G242" s="84"/>
      <c r="H242" s="84"/>
      <c r="I242" s="65"/>
    </row>
    <row r="243" spans="1:234" s="54" customFormat="1" x14ac:dyDescent="0.2">
      <c r="A243" s="59"/>
      <c r="B243" s="59"/>
      <c r="D243" s="65"/>
      <c r="E243" s="65"/>
      <c r="F243" s="65"/>
      <c r="G243" s="65"/>
      <c r="H243" s="65"/>
      <c r="I243" s="65"/>
    </row>
    <row r="244" spans="1:234" s="54" customFormat="1" x14ac:dyDescent="0.2">
      <c r="A244" s="55" t="s">
        <v>424</v>
      </c>
      <c r="B244" s="55"/>
      <c r="C244" s="50"/>
      <c r="D244" s="58"/>
      <c r="E244" s="58"/>
      <c r="F244" s="58"/>
      <c r="G244" s="58"/>
      <c r="H244" s="58"/>
      <c r="I244" s="58"/>
    </row>
    <row r="245" spans="1:234" ht="12.4" customHeight="1" x14ac:dyDescent="0.2">
      <c r="A245" s="55" t="s">
        <v>193</v>
      </c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  <c r="AM245" s="55"/>
      <c r="AN245" s="55"/>
      <c r="AO245" s="55"/>
      <c r="AP245" s="55"/>
      <c r="AQ245" s="55"/>
      <c r="AR245" s="55"/>
      <c r="AS245" s="55"/>
      <c r="AT245" s="55"/>
      <c r="AU245" s="55"/>
      <c r="AV245" s="55"/>
      <c r="AW245" s="55"/>
      <c r="AX245" s="55"/>
      <c r="AY245" s="55"/>
      <c r="AZ245" s="55"/>
      <c r="BA245" s="55"/>
      <c r="BB245" s="55"/>
      <c r="BC245" s="55"/>
      <c r="BD245" s="55"/>
      <c r="BE245" s="55"/>
      <c r="BF245" s="55"/>
      <c r="BG245" s="55"/>
      <c r="BH245" s="55"/>
      <c r="BI245" s="55"/>
      <c r="BJ245" s="55"/>
      <c r="BK245" s="55"/>
      <c r="BL245" s="55"/>
      <c r="BM245" s="55"/>
      <c r="BN245" s="55"/>
      <c r="BO245" s="55"/>
      <c r="BP245" s="55"/>
      <c r="BQ245" s="55"/>
      <c r="BR245" s="55"/>
      <c r="BS245" s="55"/>
      <c r="BT245" s="55"/>
      <c r="BU245" s="55"/>
      <c r="BV245" s="55"/>
      <c r="BW245" s="55"/>
      <c r="BX245" s="55"/>
      <c r="BY245" s="55"/>
      <c r="BZ245" s="55"/>
      <c r="CA245" s="55"/>
      <c r="CB245" s="55"/>
      <c r="CC245" s="55"/>
      <c r="CD245" s="55"/>
      <c r="CE245" s="55"/>
      <c r="CF245" s="55"/>
      <c r="CG245" s="55"/>
      <c r="CH245" s="55"/>
      <c r="CI245" s="55"/>
      <c r="CJ245" s="55"/>
      <c r="CK245" s="55"/>
      <c r="CL245" s="55"/>
      <c r="CM245" s="55"/>
      <c r="CN245" s="55"/>
      <c r="CO245" s="55"/>
      <c r="CP245" s="55"/>
      <c r="CQ245" s="55"/>
      <c r="CR245" s="55"/>
      <c r="CS245" s="55"/>
      <c r="CT245" s="55"/>
      <c r="CU245" s="55"/>
      <c r="CV245" s="55"/>
      <c r="CW245" s="55"/>
      <c r="CX245" s="55"/>
      <c r="CY245" s="55"/>
      <c r="CZ245" s="55"/>
      <c r="DA245" s="55"/>
      <c r="DB245" s="55"/>
      <c r="DC245" s="55"/>
      <c r="DD245" s="55"/>
      <c r="DE245" s="55"/>
      <c r="DF245" s="55"/>
      <c r="DG245" s="55"/>
      <c r="DH245" s="55"/>
      <c r="DI245" s="55"/>
      <c r="DJ245" s="55"/>
      <c r="DK245" s="55"/>
      <c r="DL245" s="55"/>
      <c r="DM245" s="55"/>
      <c r="DN245" s="55"/>
      <c r="DO245" s="55"/>
      <c r="DP245" s="55"/>
      <c r="DQ245" s="55"/>
      <c r="DR245" s="55"/>
      <c r="DS245" s="55"/>
      <c r="DT245" s="55"/>
      <c r="DU245" s="55"/>
      <c r="DV245" s="55"/>
      <c r="DW245" s="55"/>
      <c r="DX245" s="55"/>
      <c r="DY245" s="55"/>
      <c r="DZ245" s="55"/>
      <c r="EA245" s="55"/>
      <c r="EB245" s="55"/>
      <c r="EC245" s="55"/>
      <c r="ED245" s="55"/>
      <c r="EE245" s="55"/>
      <c r="EF245" s="55"/>
      <c r="EG245" s="55"/>
      <c r="EH245" s="55"/>
      <c r="EI245" s="55"/>
      <c r="EJ245" s="55"/>
      <c r="EK245" s="55"/>
      <c r="EL245" s="55"/>
      <c r="EM245" s="55"/>
      <c r="EN245" s="55"/>
      <c r="EO245" s="55"/>
      <c r="EP245" s="55"/>
      <c r="EQ245" s="55"/>
      <c r="ER245" s="55"/>
      <c r="ES245" s="55"/>
      <c r="ET245" s="55"/>
      <c r="EU245" s="55"/>
      <c r="EV245" s="55"/>
      <c r="EW245" s="55"/>
      <c r="EX245" s="55"/>
      <c r="EY245" s="55"/>
      <c r="EZ245" s="55"/>
      <c r="FA245" s="55"/>
      <c r="FB245" s="55"/>
      <c r="FC245" s="55"/>
      <c r="FD245" s="55"/>
      <c r="FE245" s="55"/>
      <c r="FF245" s="55"/>
      <c r="FG245" s="55"/>
      <c r="FH245" s="55"/>
      <c r="FI245" s="55"/>
      <c r="FJ245" s="55"/>
      <c r="FK245" s="55"/>
      <c r="FL245" s="55"/>
      <c r="FM245" s="55"/>
      <c r="FN245" s="55"/>
      <c r="FO245" s="55"/>
      <c r="FP245" s="55"/>
      <c r="FQ245" s="55"/>
      <c r="FR245" s="55"/>
      <c r="FS245" s="55"/>
      <c r="FT245" s="55"/>
      <c r="FU245" s="55"/>
      <c r="FV245" s="55"/>
      <c r="FW245" s="55"/>
      <c r="FX245" s="55"/>
      <c r="FY245" s="55"/>
      <c r="FZ245" s="55"/>
      <c r="GA245" s="55"/>
      <c r="GB245" s="55"/>
      <c r="GC245" s="55"/>
      <c r="GD245" s="55"/>
      <c r="GE245" s="55"/>
      <c r="GF245" s="55"/>
      <c r="GG245" s="55"/>
      <c r="GH245" s="55"/>
      <c r="GI245" s="55"/>
      <c r="GJ245" s="55"/>
      <c r="GK245" s="55"/>
      <c r="GL245" s="55"/>
      <c r="GM245" s="55"/>
      <c r="GN245" s="55"/>
      <c r="GO245" s="55"/>
      <c r="GP245" s="55"/>
      <c r="GQ245" s="55"/>
      <c r="GR245" s="55"/>
      <c r="GS245" s="55"/>
      <c r="GT245" s="55"/>
      <c r="GU245" s="55"/>
      <c r="GV245" s="55"/>
      <c r="GW245" s="55"/>
      <c r="GX245" s="55"/>
      <c r="GY245" s="55"/>
      <c r="GZ245" s="55"/>
      <c r="HA245" s="55"/>
      <c r="HB245" s="55"/>
      <c r="HC245" s="55"/>
      <c r="HD245" s="55"/>
      <c r="HE245" s="55"/>
      <c r="HF245" s="55"/>
      <c r="HG245" s="55"/>
      <c r="HH245" s="55"/>
      <c r="HI245" s="55"/>
      <c r="HJ245" s="55"/>
      <c r="HK245" s="55"/>
      <c r="HL245" s="55"/>
      <c r="HM245" s="55"/>
      <c r="HN245" s="55"/>
      <c r="HO245" s="55"/>
      <c r="HP245" s="55"/>
      <c r="HQ245" s="55"/>
      <c r="HR245" s="55"/>
      <c r="HS245" s="55"/>
      <c r="HT245" s="55"/>
      <c r="HU245" s="55"/>
      <c r="HV245" s="55"/>
      <c r="HW245" s="55"/>
      <c r="HX245" s="55"/>
      <c r="HY245" s="55"/>
      <c r="HZ245" s="55"/>
    </row>
    <row r="246" spans="1:234" s="54" customFormat="1" x14ac:dyDescent="0.2">
      <c r="A246" s="59" t="s">
        <v>52</v>
      </c>
      <c r="B246" s="59"/>
      <c r="D246" s="65"/>
      <c r="E246" s="65"/>
      <c r="F246" s="65"/>
      <c r="G246" s="65"/>
      <c r="H246" s="65"/>
      <c r="I246" s="65"/>
    </row>
    <row r="247" spans="1:234" x14ac:dyDescent="0.2">
      <c r="A247" s="60" t="s">
        <v>184</v>
      </c>
      <c r="B247" s="60" t="s">
        <v>184</v>
      </c>
      <c r="C247" s="61" t="s">
        <v>426</v>
      </c>
      <c r="D247" s="45">
        <v>76813435</v>
      </c>
      <c r="E247" s="45">
        <v>-75553356</v>
      </c>
      <c r="F247" s="45">
        <f t="shared" ref="F247:F255" si="26">SUM(D247:E247)</f>
        <v>1260079</v>
      </c>
      <c r="G247" s="45">
        <v>0</v>
      </c>
      <c r="H247" s="45">
        <v>109169533</v>
      </c>
      <c r="I247" s="48" t="s">
        <v>259</v>
      </c>
    </row>
    <row r="248" spans="1:234" x14ac:dyDescent="0.2">
      <c r="A248" s="60" t="s">
        <v>184</v>
      </c>
      <c r="B248" s="60"/>
      <c r="C248" s="61" t="s">
        <v>427</v>
      </c>
      <c r="D248" s="45">
        <v>629921</v>
      </c>
      <c r="E248" s="45"/>
      <c r="F248" s="45">
        <f t="shared" si="26"/>
        <v>629921</v>
      </c>
      <c r="G248" s="45">
        <v>0</v>
      </c>
      <c r="H248" s="45"/>
      <c r="I248" s="48" t="s">
        <v>259</v>
      </c>
    </row>
    <row r="249" spans="1:234" x14ac:dyDescent="0.2">
      <c r="A249" s="60" t="s">
        <v>184</v>
      </c>
      <c r="B249" s="60"/>
      <c r="C249" s="61" t="s">
        <v>490</v>
      </c>
      <c r="D249" s="45">
        <v>7875000</v>
      </c>
      <c r="E249" s="45"/>
      <c r="F249" s="45">
        <f t="shared" si="26"/>
        <v>7875000</v>
      </c>
      <c r="G249" s="45">
        <v>0</v>
      </c>
      <c r="H249" s="45">
        <v>18000000</v>
      </c>
      <c r="I249" s="48" t="s">
        <v>259</v>
      </c>
    </row>
    <row r="250" spans="1:234" x14ac:dyDescent="0.2">
      <c r="A250" s="60" t="s">
        <v>263</v>
      </c>
      <c r="B250" s="60" t="s">
        <v>263</v>
      </c>
      <c r="C250" s="61" t="s">
        <v>383</v>
      </c>
      <c r="D250" s="45">
        <v>23839306</v>
      </c>
      <c r="E250" s="45">
        <v>-21204306</v>
      </c>
      <c r="F250" s="45">
        <f t="shared" si="26"/>
        <v>2635000</v>
      </c>
      <c r="G250" s="45">
        <v>0</v>
      </c>
      <c r="H250" s="45">
        <v>4860000</v>
      </c>
      <c r="I250" s="48" t="s">
        <v>259</v>
      </c>
    </row>
    <row r="251" spans="1:234" x14ac:dyDescent="0.2">
      <c r="A251" s="60" t="s">
        <v>277</v>
      </c>
      <c r="B251" s="60" t="s">
        <v>277</v>
      </c>
      <c r="C251" s="61" t="s">
        <v>425</v>
      </c>
      <c r="D251" s="45">
        <v>5048717</v>
      </c>
      <c r="E251" s="45">
        <v>-5048717</v>
      </c>
      <c r="F251" s="45">
        <f t="shared" si="26"/>
        <v>0</v>
      </c>
      <c r="G251" s="45">
        <v>0</v>
      </c>
      <c r="H251" s="45"/>
      <c r="I251" s="48" t="s">
        <v>259</v>
      </c>
    </row>
    <row r="252" spans="1:234" x14ac:dyDescent="0.2">
      <c r="A252" s="60" t="s">
        <v>264</v>
      </c>
      <c r="B252" s="60" t="s">
        <v>264</v>
      </c>
      <c r="C252" s="61" t="s">
        <v>350</v>
      </c>
      <c r="D252" s="45">
        <v>1363154</v>
      </c>
      <c r="E252" s="45">
        <v>-1363154</v>
      </c>
      <c r="F252" s="45">
        <f t="shared" si="26"/>
        <v>0</v>
      </c>
      <c r="G252" s="45">
        <v>0</v>
      </c>
      <c r="H252" s="45"/>
      <c r="I252" s="48" t="s">
        <v>259</v>
      </c>
    </row>
    <row r="253" spans="1:234" x14ac:dyDescent="0.2">
      <c r="A253" s="60" t="s">
        <v>354</v>
      </c>
      <c r="B253" s="60" t="s">
        <v>185</v>
      </c>
      <c r="C253" s="61" t="s">
        <v>15</v>
      </c>
      <c r="D253" s="45">
        <v>4724409</v>
      </c>
      <c r="E253" s="45">
        <v>-4724409</v>
      </c>
      <c r="F253" s="45">
        <f t="shared" si="26"/>
        <v>0</v>
      </c>
      <c r="G253" s="45">
        <v>0</v>
      </c>
      <c r="H253" s="45"/>
      <c r="I253" s="48" t="s">
        <v>259</v>
      </c>
    </row>
    <row r="254" spans="1:234" x14ac:dyDescent="0.2">
      <c r="A254" s="60" t="s">
        <v>262</v>
      </c>
      <c r="B254" s="60" t="s">
        <v>262</v>
      </c>
      <c r="C254" s="61" t="s">
        <v>81</v>
      </c>
      <c r="D254" s="45">
        <v>1275591</v>
      </c>
      <c r="E254" s="45">
        <v>-1275591</v>
      </c>
      <c r="F254" s="45">
        <f t="shared" si="26"/>
        <v>0</v>
      </c>
      <c r="G254" s="45">
        <v>0</v>
      </c>
      <c r="H254" s="45"/>
      <c r="I254" s="48" t="s">
        <v>259</v>
      </c>
    </row>
    <row r="255" spans="1:234" x14ac:dyDescent="0.2">
      <c r="A255" s="60" t="s">
        <v>542</v>
      </c>
      <c r="B255" s="60" t="s">
        <v>543</v>
      </c>
      <c r="C255" s="61" t="s">
        <v>544</v>
      </c>
      <c r="D255" s="45">
        <v>0</v>
      </c>
      <c r="E255" s="45">
        <v>109169533</v>
      </c>
      <c r="F255" s="45">
        <f t="shared" si="26"/>
        <v>109169533</v>
      </c>
      <c r="G255" s="45">
        <v>109169533</v>
      </c>
      <c r="H255" s="45">
        <v>0</v>
      </c>
      <c r="I255" s="48" t="s">
        <v>259</v>
      </c>
    </row>
    <row r="256" spans="1:234" s="54" customFormat="1" x14ac:dyDescent="0.2">
      <c r="A256" s="67"/>
      <c r="B256" s="67"/>
      <c r="C256" s="68" t="s">
        <v>53</v>
      </c>
      <c r="D256" s="69">
        <f>SUM(D247:D255)</f>
        <v>121569533</v>
      </c>
      <c r="E256" s="69">
        <f t="shared" ref="E256:H256" si="27">SUM(E247:E255)</f>
        <v>0</v>
      </c>
      <c r="F256" s="69">
        <f t="shared" si="27"/>
        <v>121569533</v>
      </c>
      <c r="G256" s="69">
        <f t="shared" si="27"/>
        <v>109169533</v>
      </c>
      <c r="H256" s="69">
        <f t="shared" si="27"/>
        <v>132029533</v>
      </c>
      <c r="I256" s="65"/>
    </row>
    <row r="257" spans="1:234" s="54" customFormat="1" ht="11.1" customHeight="1" x14ac:dyDescent="0.2">
      <c r="A257" s="59"/>
      <c r="B257" s="59"/>
      <c r="D257" s="65"/>
      <c r="E257" s="65"/>
      <c r="F257" s="65"/>
      <c r="G257" s="65"/>
      <c r="H257" s="65"/>
      <c r="I257" s="65"/>
    </row>
    <row r="258" spans="1:234" s="54" customFormat="1" ht="11.1" customHeight="1" x14ac:dyDescent="0.2">
      <c r="A258" s="59"/>
      <c r="B258" s="59"/>
      <c r="D258" s="65"/>
      <c r="E258" s="65"/>
      <c r="F258" s="65"/>
      <c r="G258" s="65"/>
      <c r="H258" s="65"/>
      <c r="I258" s="65"/>
    </row>
    <row r="259" spans="1:234" s="54" customFormat="1" ht="11.1" customHeight="1" x14ac:dyDescent="0.2">
      <c r="A259" s="59" t="s">
        <v>546</v>
      </c>
      <c r="B259" s="59"/>
      <c r="D259" s="65"/>
      <c r="E259" s="65"/>
      <c r="F259" s="65"/>
      <c r="G259" s="65"/>
      <c r="H259" s="65"/>
      <c r="I259" s="65"/>
    </row>
    <row r="260" spans="1:234" s="54" customFormat="1" x14ac:dyDescent="0.2">
      <c r="A260" s="55" t="s">
        <v>193</v>
      </c>
      <c r="B260" s="55"/>
      <c r="C260" s="50"/>
      <c r="D260" s="58"/>
      <c r="E260" s="58"/>
      <c r="F260" s="58"/>
      <c r="G260" s="58"/>
      <c r="H260" s="58"/>
      <c r="I260" s="58"/>
    </row>
    <row r="261" spans="1:234" s="54" customFormat="1" x14ac:dyDescent="0.2">
      <c r="A261" s="59" t="s">
        <v>50</v>
      </c>
      <c r="B261" s="59"/>
      <c r="D261" s="65"/>
      <c r="E261" s="65"/>
      <c r="F261" s="65"/>
      <c r="G261" s="65"/>
      <c r="H261" s="65"/>
      <c r="I261" s="65"/>
    </row>
    <row r="262" spans="1:234" x14ac:dyDescent="0.2">
      <c r="A262" s="60" t="s">
        <v>289</v>
      </c>
      <c r="B262" s="60" t="s">
        <v>289</v>
      </c>
      <c r="C262" s="61" t="s">
        <v>366</v>
      </c>
      <c r="D262" s="45">
        <v>41167899</v>
      </c>
      <c r="E262" s="45"/>
      <c r="F262" s="45">
        <f t="shared" ref="F262:F263" si="28">SUM(D262:E262)</f>
        <v>41167899</v>
      </c>
      <c r="G262" s="45">
        <v>29622754</v>
      </c>
      <c r="H262" s="45">
        <v>0</v>
      </c>
      <c r="I262" s="48" t="s">
        <v>259</v>
      </c>
    </row>
    <row r="263" spans="1:234" x14ac:dyDescent="0.2">
      <c r="A263" s="60" t="s">
        <v>468</v>
      </c>
      <c r="B263" s="60" t="s">
        <v>306</v>
      </c>
      <c r="C263" s="61" t="s">
        <v>528</v>
      </c>
      <c r="D263" s="45">
        <v>0</v>
      </c>
      <c r="E263" s="45">
        <v>7365791</v>
      </c>
      <c r="F263" s="45">
        <f t="shared" si="28"/>
        <v>7365791</v>
      </c>
      <c r="G263" s="45">
        <v>7365791</v>
      </c>
      <c r="H263" s="45">
        <v>0</v>
      </c>
      <c r="I263" s="48" t="s">
        <v>259</v>
      </c>
    </row>
    <row r="264" spans="1:234" s="54" customFormat="1" x14ac:dyDescent="0.2">
      <c r="A264" s="67"/>
      <c r="B264" s="67"/>
      <c r="C264" s="68" t="s">
        <v>51</v>
      </c>
      <c r="D264" s="69">
        <f>SUM(D262:D263)</f>
        <v>41167899</v>
      </c>
      <c r="E264" s="69">
        <f t="shared" ref="E264:H264" si="29">SUM(E262:E263)</f>
        <v>7365791</v>
      </c>
      <c r="F264" s="69">
        <f t="shared" si="29"/>
        <v>48533690</v>
      </c>
      <c r="G264" s="69">
        <f t="shared" si="29"/>
        <v>36988545</v>
      </c>
      <c r="H264" s="69">
        <f t="shared" si="29"/>
        <v>0</v>
      </c>
      <c r="I264" s="65"/>
    </row>
    <row r="265" spans="1:234" s="54" customFormat="1" x14ac:dyDescent="0.2">
      <c r="A265" s="59"/>
      <c r="B265" s="59"/>
      <c r="D265" s="65"/>
      <c r="E265" s="65"/>
      <c r="F265" s="65"/>
      <c r="G265" s="65"/>
      <c r="H265" s="65"/>
      <c r="I265" s="65"/>
    </row>
    <row r="266" spans="1:234" s="54" customFormat="1" x14ac:dyDescent="0.2">
      <c r="A266" s="59"/>
      <c r="B266" s="59"/>
      <c r="D266" s="65"/>
      <c r="E266" s="65"/>
      <c r="F266" s="65"/>
      <c r="G266" s="65"/>
      <c r="H266" s="65"/>
      <c r="I266" s="65"/>
    </row>
    <row r="267" spans="1:234" s="54" customFormat="1" ht="11.1" customHeight="1" x14ac:dyDescent="0.2">
      <c r="A267" s="59" t="s">
        <v>546</v>
      </c>
      <c r="B267" s="59"/>
      <c r="D267" s="65"/>
      <c r="E267" s="65"/>
      <c r="F267" s="65"/>
      <c r="G267" s="65"/>
      <c r="H267" s="65"/>
      <c r="I267" s="65"/>
    </row>
    <row r="268" spans="1:234" ht="12.4" customHeight="1" x14ac:dyDescent="0.2">
      <c r="A268" s="55" t="s">
        <v>193</v>
      </c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  <c r="AL268" s="55"/>
      <c r="AM268" s="55"/>
      <c r="AN268" s="55"/>
      <c r="AO268" s="55"/>
      <c r="AP268" s="55"/>
      <c r="AQ268" s="55"/>
      <c r="AR268" s="55"/>
      <c r="AS268" s="55"/>
      <c r="AT268" s="55"/>
      <c r="AU268" s="55"/>
      <c r="AV268" s="55"/>
      <c r="AW268" s="55"/>
      <c r="AX268" s="55"/>
      <c r="AY268" s="55"/>
      <c r="AZ268" s="55"/>
      <c r="BA268" s="55"/>
      <c r="BB268" s="55"/>
      <c r="BC268" s="55"/>
      <c r="BD268" s="55"/>
      <c r="BE268" s="55"/>
      <c r="BF268" s="55"/>
      <c r="BG268" s="55"/>
      <c r="BH268" s="55"/>
      <c r="BI268" s="55"/>
      <c r="BJ268" s="55"/>
      <c r="BK268" s="55"/>
      <c r="BL268" s="55"/>
      <c r="BM268" s="55"/>
      <c r="BN268" s="55"/>
      <c r="BO268" s="55"/>
      <c r="BP268" s="55"/>
      <c r="BQ268" s="55"/>
      <c r="BR268" s="55"/>
      <c r="BS268" s="55"/>
      <c r="BT268" s="55"/>
      <c r="BU268" s="55"/>
      <c r="BV268" s="55"/>
      <c r="BW268" s="55"/>
      <c r="BX268" s="55"/>
      <c r="BY268" s="55"/>
      <c r="BZ268" s="55"/>
      <c r="CA268" s="55"/>
      <c r="CB268" s="55"/>
      <c r="CC268" s="55"/>
      <c r="CD268" s="55"/>
      <c r="CE268" s="55"/>
      <c r="CF268" s="55"/>
      <c r="CG268" s="55"/>
      <c r="CH268" s="55"/>
      <c r="CI268" s="55"/>
      <c r="CJ268" s="55"/>
      <c r="CK268" s="55"/>
      <c r="CL268" s="55"/>
      <c r="CM268" s="55"/>
      <c r="CN268" s="55"/>
      <c r="CO268" s="55"/>
      <c r="CP268" s="55"/>
      <c r="CQ268" s="55"/>
      <c r="CR268" s="55"/>
      <c r="CS268" s="55"/>
      <c r="CT268" s="55"/>
      <c r="CU268" s="55"/>
      <c r="CV268" s="55"/>
      <c r="CW268" s="55"/>
      <c r="CX268" s="55"/>
      <c r="CY268" s="55"/>
      <c r="CZ268" s="55"/>
      <c r="DA268" s="55"/>
      <c r="DB268" s="55"/>
      <c r="DC268" s="55"/>
      <c r="DD268" s="55"/>
      <c r="DE268" s="55"/>
      <c r="DF268" s="55"/>
      <c r="DG268" s="55"/>
      <c r="DH268" s="55"/>
      <c r="DI268" s="55"/>
      <c r="DJ268" s="55"/>
      <c r="DK268" s="55"/>
      <c r="DL268" s="55"/>
      <c r="DM268" s="55"/>
      <c r="DN268" s="55"/>
      <c r="DO268" s="55"/>
      <c r="DP268" s="55"/>
      <c r="DQ268" s="55"/>
      <c r="DR268" s="55"/>
      <c r="DS268" s="55"/>
      <c r="DT268" s="55"/>
      <c r="DU268" s="55"/>
      <c r="DV268" s="55"/>
      <c r="DW268" s="55"/>
      <c r="DX268" s="55"/>
      <c r="DY268" s="55"/>
      <c r="DZ268" s="55"/>
      <c r="EA268" s="55"/>
      <c r="EB268" s="55"/>
      <c r="EC268" s="55"/>
      <c r="ED268" s="55"/>
      <c r="EE268" s="55"/>
      <c r="EF268" s="55"/>
      <c r="EG268" s="55"/>
      <c r="EH268" s="55"/>
      <c r="EI268" s="55"/>
      <c r="EJ268" s="55"/>
      <c r="EK268" s="55"/>
      <c r="EL268" s="55"/>
      <c r="EM268" s="55"/>
      <c r="EN268" s="55"/>
      <c r="EO268" s="55"/>
      <c r="EP268" s="55"/>
      <c r="EQ268" s="55"/>
      <c r="ER268" s="55"/>
      <c r="ES268" s="55"/>
      <c r="ET268" s="55"/>
      <c r="EU268" s="55"/>
      <c r="EV268" s="55"/>
      <c r="EW268" s="55"/>
      <c r="EX268" s="55"/>
      <c r="EY268" s="55"/>
      <c r="EZ268" s="55"/>
      <c r="FA268" s="55"/>
      <c r="FB268" s="55"/>
      <c r="FC268" s="55"/>
      <c r="FD268" s="55"/>
      <c r="FE268" s="55"/>
      <c r="FF268" s="55"/>
      <c r="FG268" s="55"/>
      <c r="FH268" s="55"/>
      <c r="FI268" s="55"/>
      <c r="FJ268" s="55"/>
      <c r="FK268" s="55"/>
      <c r="FL268" s="55"/>
      <c r="FM268" s="55"/>
      <c r="FN268" s="55"/>
      <c r="FO268" s="55"/>
      <c r="FP268" s="55"/>
      <c r="FQ268" s="55"/>
      <c r="FR268" s="55"/>
      <c r="FS268" s="55"/>
      <c r="FT268" s="55"/>
      <c r="FU268" s="55"/>
      <c r="FV268" s="55"/>
      <c r="FW268" s="55"/>
      <c r="FX268" s="55"/>
      <c r="FY268" s="55"/>
      <c r="FZ268" s="55"/>
      <c r="GA268" s="55"/>
      <c r="GB268" s="55"/>
      <c r="GC268" s="55"/>
      <c r="GD268" s="55"/>
      <c r="GE268" s="55"/>
      <c r="GF268" s="55"/>
      <c r="GG268" s="55"/>
      <c r="GH268" s="55"/>
      <c r="GI268" s="55"/>
      <c r="GJ268" s="55"/>
      <c r="GK268" s="55"/>
      <c r="GL268" s="55"/>
      <c r="GM268" s="55"/>
      <c r="GN268" s="55"/>
      <c r="GO268" s="55"/>
      <c r="GP268" s="55"/>
      <c r="GQ268" s="55"/>
      <c r="GR268" s="55"/>
      <c r="GS268" s="55"/>
      <c r="GT268" s="55"/>
      <c r="GU268" s="55"/>
      <c r="GV268" s="55"/>
      <c r="GW268" s="55"/>
      <c r="GX268" s="55"/>
      <c r="GY268" s="55"/>
      <c r="GZ268" s="55"/>
      <c r="HA268" s="55"/>
      <c r="HB268" s="55"/>
      <c r="HC268" s="55"/>
      <c r="HD268" s="55"/>
      <c r="HE268" s="55"/>
      <c r="HF268" s="55"/>
      <c r="HG268" s="55"/>
      <c r="HH268" s="55"/>
      <c r="HI268" s="55"/>
      <c r="HJ268" s="55"/>
      <c r="HK268" s="55"/>
      <c r="HL268" s="55"/>
      <c r="HM268" s="55"/>
      <c r="HN268" s="55"/>
      <c r="HO268" s="55"/>
      <c r="HP268" s="55"/>
      <c r="HQ268" s="55"/>
      <c r="HR268" s="55"/>
      <c r="HS268" s="55"/>
      <c r="HT268" s="55"/>
      <c r="HU268" s="55"/>
      <c r="HV268" s="55"/>
      <c r="HW268" s="55"/>
      <c r="HX268" s="55"/>
      <c r="HY268" s="55"/>
      <c r="HZ268" s="55"/>
    </row>
    <row r="269" spans="1:234" s="54" customFormat="1" x14ac:dyDescent="0.2">
      <c r="A269" s="59" t="s">
        <v>52</v>
      </c>
      <c r="B269" s="59"/>
      <c r="D269" s="65"/>
      <c r="E269" s="65"/>
      <c r="F269" s="65"/>
      <c r="G269" s="65"/>
      <c r="H269" s="65"/>
      <c r="I269" s="65"/>
    </row>
    <row r="270" spans="1:234" x14ac:dyDescent="0.2">
      <c r="A270" s="60" t="s">
        <v>184</v>
      </c>
      <c r="B270" s="60" t="s">
        <v>184</v>
      </c>
      <c r="C270" s="61" t="s">
        <v>431</v>
      </c>
      <c r="D270" s="45">
        <v>56970328</v>
      </c>
      <c r="E270" s="45"/>
      <c r="F270" s="45">
        <f t="shared" ref="F270" si="30">SUM(D270:E270)</f>
        <v>56970328</v>
      </c>
      <c r="G270" s="45">
        <v>49855275</v>
      </c>
      <c r="H270" s="45">
        <v>0</v>
      </c>
      <c r="I270" s="48" t="s">
        <v>259</v>
      </c>
    </row>
    <row r="271" spans="1:234" x14ac:dyDescent="0.2">
      <c r="A271" s="60" t="s">
        <v>263</v>
      </c>
      <c r="B271" s="60" t="s">
        <v>263</v>
      </c>
      <c r="C271" s="61" t="s">
        <v>383</v>
      </c>
      <c r="D271" s="45">
        <v>15381968</v>
      </c>
      <c r="E271" s="45"/>
      <c r="F271" s="45">
        <f>SUM(D271:E271)</f>
        <v>15381968</v>
      </c>
      <c r="G271" s="45">
        <v>13460924</v>
      </c>
      <c r="H271" s="45">
        <v>0</v>
      </c>
      <c r="I271" s="48" t="s">
        <v>259</v>
      </c>
    </row>
    <row r="272" spans="1:234" x14ac:dyDescent="0.2">
      <c r="A272" s="60" t="s">
        <v>354</v>
      </c>
      <c r="B272" s="60" t="s">
        <v>185</v>
      </c>
      <c r="C272" s="61" t="s">
        <v>382</v>
      </c>
      <c r="D272" s="45">
        <v>10000</v>
      </c>
      <c r="E272" s="45"/>
      <c r="F272" s="45">
        <f t="shared" ref="F272:F276" si="31">SUM(D272:E272)</f>
        <v>10000</v>
      </c>
      <c r="G272" s="45">
        <v>0</v>
      </c>
      <c r="H272" s="45">
        <v>0</v>
      </c>
      <c r="I272" s="48" t="s">
        <v>259</v>
      </c>
    </row>
    <row r="273" spans="1:234" x14ac:dyDescent="0.2">
      <c r="A273" s="60" t="s">
        <v>354</v>
      </c>
      <c r="B273" s="60"/>
      <c r="C273" s="61" t="s">
        <v>381</v>
      </c>
      <c r="D273" s="45">
        <v>849219</v>
      </c>
      <c r="E273" s="45"/>
      <c r="F273" s="45">
        <f t="shared" si="31"/>
        <v>849219</v>
      </c>
      <c r="G273" s="45">
        <v>0</v>
      </c>
      <c r="H273" s="45">
        <v>0</v>
      </c>
      <c r="I273" s="48" t="s">
        <v>259</v>
      </c>
    </row>
    <row r="274" spans="1:234" x14ac:dyDescent="0.2">
      <c r="A274" s="60" t="s">
        <v>354</v>
      </c>
      <c r="B274" s="60"/>
      <c r="C274" s="61" t="s">
        <v>432</v>
      </c>
      <c r="D274" s="45">
        <v>589720</v>
      </c>
      <c r="E274" s="45"/>
      <c r="F274" s="45">
        <f t="shared" si="31"/>
        <v>589720</v>
      </c>
      <c r="G274" s="45">
        <v>0</v>
      </c>
      <c r="H274" s="45">
        <v>0</v>
      </c>
      <c r="I274" s="48" t="s">
        <v>259</v>
      </c>
    </row>
    <row r="275" spans="1:234" x14ac:dyDescent="0.2">
      <c r="A275" s="60" t="s">
        <v>354</v>
      </c>
      <c r="B275" s="60"/>
      <c r="C275" s="61" t="s">
        <v>433</v>
      </c>
      <c r="D275" s="45">
        <v>610316</v>
      </c>
      <c r="E275" s="45"/>
      <c r="F275" s="45">
        <f t="shared" si="31"/>
        <v>610316</v>
      </c>
      <c r="G275" s="45">
        <v>7874</v>
      </c>
      <c r="H275" s="45">
        <v>0</v>
      </c>
      <c r="I275" s="48" t="s">
        <v>259</v>
      </c>
    </row>
    <row r="276" spans="1:234" x14ac:dyDescent="0.2">
      <c r="A276" s="60" t="s">
        <v>262</v>
      </c>
      <c r="B276" s="60" t="s">
        <v>262</v>
      </c>
      <c r="C276" s="61" t="s">
        <v>81</v>
      </c>
      <c r="D276" s="45">
        <v>728798</v>
      </c>
      <c r="E276" s="45"/>
      <c r="F276" s="45">
        <f t="shared" si="31"/>
        <v>728798</v>
      </c>
      <c r="G276" s="45">
        <v>2126</v>
      </c>
      <c r="H276" s="45">
        <v>0</v>
      </c>
      <c r="I276" s="48" t="s">
        <v>259</v>
      </c>
    </row>
    <row r="277" spans="1:234" s="54" customFormat="1" x14ac:dyDescent="0.2">
      <c r="A277" s="67"/>
      <c r="B277" s="67"/>
      <c r="C277" s="68" t="s">
        <v>53</v>
      </c>
      <c r="D277" s="69">
        <f>SUM(D270:D276)</f>
        <v>75140349</v>
      </c>
      <c r="E277" s="69">
        <f t="shared" ref="E277:H277" si="32">SUM(E270:E276)</f>
        <v>0</v>
      </c>
      <c r="F277" s="69">
        <f t="shared" si="32"/>
        <v>75140349</v>
      </c>
      <c r="G277" s="69">
        <f t="shared" si="32"/>
        <v>63326199</v>
      </c>
      <c r="H277" s="69">
        <f t="shared" si="32"/>
        <v>0</v>
      </c>
      <c r="I277" s="65"/>
    </row>
    <row r="278" spans="1:234" s="54" customFormat="1" ht="11.1" customHeight="1" x14ac:dyDescent="0.2">
      <c r="A278" s="59"/>
      <c r="B278" s="59"/>
      <c r="D278" s="65"/>
      <c r="E278" s="65"/>
      <c r="F278" s="65"/>
      <c r="G278" s="65"/>
      <c r="H278" s="65"/>
      <c r="I278" s="65"/>
    </row>
    <row r="279" spans="1:234" s="54" customFormat="1" x14ac:dyDescent="0.2">
      <c r="A279" s="59"/>
      <c r="B279" s="59"/>
      <c r="D279" s="65"/>
      <c r="E279" s="65"/>
      <c r="F279" s="65"/>
      <c r="G279" s="65"/>
      <c r="H279" s="65"/>
      <c r="I279" s="65"/>
    </row>
    <row r="280" spans="1:234" s="54" customFormat="1" x14ac:dyDescent="0.2">
      <c r="A280" s="55" t="s">
        <v>369</v>
      </c>
      <c r="B280" s="59"/>
      <c r="D280" s="65"/>
      <c r="E280" s="65"/>
      <c r="F280" s="65"/>
      <c r="G280" s="65"/>
      <c r="H280" s="65"/>
      <c r="I280" s="65"/>
    </row>
    <row r="281" spans="1:234" ht="12.4" customHeight="1" x14ac:dyDescent="0.2">
      <c r="A281" s="55" t="s">
        <v>193</v>
      </c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  <c r="AP281" s="55"/>
      <c r="AQ281" s="55"/>
      <c r="AR281" s="55"/>
      <c r="AS281" s="55"/>
      <c r="AT281" s="55"/>
      <c r="AU281" s="55"/>
      <c r="AV281" s="55"/>
      <c r="AW281" s="55"/>
      <c r="AX281" s="55"/>
      <c r="AY281" s="55"/>
      <c r="AZ281" s="55"/>
      <c r="BA281" s="55"/>
      <c r="BB281" s="55"/>
      <c r="BC281" s="55"/>
      <c r="BD281" s="55"/>
      <c r="BE281" s="55"/>
      <c r="BF281" s="55"/>
      <c r="BG281" s="55"/>
      <c r="BH281" s="55"/>
      <c r="BI281" s="55"/>
      <c r="BJ281" s="55"/>
      <c r="BK281" s="55"/>
      <c r="BL281" s="55"/>
      <c r="BM281" s="55"/>
      <c r="BN281" s="55"/>
      <c r="BO281" s="55"/>
      <c r="BP281" s="55"/>
      <c r="BQ281" s="55"/>
      <c r="BR281" s="55"/>
      <c r="BS281" s="55"/>
      <c r="BT281" s="55"/>
      <c r="BU281" s="55"/>
      <c r="BV281" s="55"/>
      <c r="BW281" s="55"/>
      <c r="BX281" s="55"/>
      <c r="BY281" s="55"/>
      <c r="BZ281" s="55"/>
      <c r="CA281" s="55"/>
      <c r="CB281" s="55"/>
      <c r="CC281" s="55"/>
      <c r="CD281" s="55"/>
      <c r="CE281" s="55"/>
      <c r="CF281" s="55"/>
      <c r="CG281" s="55"/>
      <c r="CH281" s="55"/>
      <c r="CI281" s="55"/>
      <c r="CJ281" s="55"/>
      <c r="CK281" s="55"/>
      <c r="CL281" s="55"/>
      <c r="CM281" s="55"/>
      <c r="CN281" s="55"/>
      <c r="CO281" s="55"/>
      <c r="CP281" s="55"/>
      <c r="CQ281" s="55"/>
      <c r="CR281" s="55"/>
      <c r="CS281" s="55"/>
      <c r="CT281" s="55"/>
      <c r="CU281" s="55"/>
      <c r="CV281" s="55"/>
      <c r="CW281" s="55"/>
      <c r="CX281" s="55"/>
      <c r="CY281" s="55"/>
      <c r="CZ281" s="55"/>
      <c r="DA281" s="55"/>
      <c r="DB281" s="55"/>
      <c r="DC281" s="55"/>
      <c r="DD281" s="55"/>
      <c r="DE281" s="55"/>
      <c r="DF281" s="55"/>
      <c r="DG281" s="55"/>
      <c r="DH281" s="55"/>
      <c r="DI281" s="55"/>
      <c r="DJ281" s="55"/>
      <c r="DK281" s="55"/>
      <c r="DL281" s="55"/>
      <c r="DM281" s="55"/>
      <c r="DN281" s="55"/>
      <c r="DO281" s="55"/>
      <c r="DP281" s="55"/>
      <c r="DQ281" s="55"/>
      <c r="DR281" s="55"/>
      <c r="DS281" s="55"/>
      <c r="DT281" s="55"/>
      <c r="DU281" s="55"/>
      <c r="DV281" s="55"/>
      <c r="DW281" s="55"/>
      <c r="DX281" s="55"/>
      <c r="DY281" s="55"/>
      <c r="DZ281" s="55"/>
      <c r="EA281" s="55"/>
      <c r="EB281" s="55"/>
      <c r="EC281" s="55"/>
      <c r="ED281" s="55"/>
      <c r="EE281" s="55"/>
      <c r="EF281" s="55"/>
      <c r="EG281" s="55"/>
      <c r="EH281" s="55"/>
      <c r="EI281" s="55"/>
      <c r="EJ281" s="55"/>
      <c r="EK281" s="55"/>
      <c r="EL281" s="55"/>
      <c r="EM281" s="55"/>
      <c r="EN281" s="55"/>
      <c r="EO281" s="55"/>
      <c r="EP281" s="55"/>
      <c r="EQ281" s="55"/>
      <c r="ER281" s="55"/>
      <c r="ES281" s="55"/>
      <c r="ET281" s="55"/>
      <c r="EU281" s="55"/>
      <c r="EV281" s="55"/>
      <c r="EW281" s="55"/>
      <c r="EX281" s="55"/>
      <c r="EY281" s="55"/>
      <c r="EZ281" s="55"/>
      <c r="FA281" s="55"/>
      <c r="FB281" s="55"/>
      <c r="FC281" s="55"/>
      <c r="FD281" s="55"/>
      <c r="FE281" s="55"/>
      <c r="FF281" s="55"/>
      <c r="FG281" s="55"/>
      <c r="FH281" s="55"/>
      <c r="FI281" s="55"/>
      <c r="FJ281" s="55"/>
      <c r="FK281" s="55"/>
      <c r="FL281" s="55"/>
      <c r="FM281" s="55"/>
      <c r="FN281" s="55"/>
      <c r="FO281" s="55"/>
      <c r="FP281" s="55"/>
      <c r="FQ281" s="55"/>
      <c r="FR281" s="55"/>
      <c r="FS281" s="55"/>
      <c r="FT281" s="55"/>
      <c r="FU281" s="55"/>
      <c r="FV281" s="55"/>
      <c r="FW281" s="55"/>
      <c r="FX281" s="55"/>
      <c r="FY281" s="55"/>
      <c r="FZ281" s="55"/>
      <c r="GA281" s="55"/>
      <c r="GB281" s="55"/>
      <c r="GC281" s="55"/>
      <c r="GD281" s="55"/>
      <c r="GE281" s="55"/>
      <c r="GF281" s="55"/>
      <c r="GG281" s="55"/>
      <c r="GH281" s="55"/>
      <c r="GI281" s="55"/>
      <c r="GJ281" s="55"/>
      <c r="GK281" s="55"/>
      <c r="GL281" s="55"/>
      <c r="GM281" s="55"/>
      <c r="GN281" s="55"/>
      <c r="GO281" s="55"/>
      <c r="GP281" s="55"/>
      <c r="GQ281" s="55"/>
      <c r="GR281" s="55"/>
      <c r="GS281" s="55"/>
      <c r="GT281" s="55"/>
      <c r="GU281" s="55"/>
      <c r="GV281" s="55"/>
      <c r="GW281" s="55"/>
      <c r="GX281" s="55"/>
      <c r="GY281" s="55"/>
      <c r="GZ281" s="55"/>
      <c r="HA281" s="55"/>
      <c r="HB281" s="55"/>
      <c r="HC281" s="55"/>
      <c r="HD281" s="55"/>
      <c r="HE281" s="55"/>
      <c r="HF281" s="55"/>
      <c r="HG281" s="55"/>
      <c r="HH281" s="55"/>
      <c r="HI281" s="55"/>
      <c r="HJ281" s="55"/>
      <c r="HK281" s="55"/>
      <c r="HL281" s="55"/>
      <c r="HM281" s="55"/>
      <c r="HN281" s="55"/>
      <c r="HO281" s="55"/>
      <c r="HP281" s="55"/>
      <c r="HQ281" s="55"/>
      <c r="HR281" s="55"/>
      <c r="HS281" s="55"/>
      <c r="HT281" s="55"/>
      <c r="HU281" s="55"/>
      <c r="HV281" s="55"/>
      <c r="HW281" s="55"/>
      <c r="HX281" s="55"/>
      <c r="HY281" s="55"/>
      <c r="HZ281" s="55"/>
    </row>
    <row r="282" spans="1:234" s="54" customFormat="1" x14ac:dyDescent="0.2">
      <c r="A282" s="59" t="s">
        <v>50</v>
      </c>
      <c r="B282" s="59"/>
      <c r="D282" s="65"/>
      <c r="E282" s="65"/>
      <c r="F282" s="65"/>
      <c r="G282" s="65"/>
      <c r="H282" s="65"/>
      <c r="I282" s="65"/>
    </row>
    <row r="283" spans="1:234" x14ac:dyDescent="0.2">
      <c r="A283" s="60" t="s">
        <v>370</v>
      </c>
      <c r="B283" s="60" t="s">
        <v>395</v>
      </c>
      <c r="C283" s="61" t="s">
        <v>366</v>
      </c>
      <c r="D283" s="45">
        <v>6970000</v>
      </c>
      <c r="E283" s="45"/>
      <c r="F283" s="45">
        <f t="shared" ref="F283" si="33">SUM(D283:E283)</f>
        <v>6970000</v>
      </c>
      <c r="G283" s="45">
        <v>6970164</v>
      </c>
      <c r="H283" s="45">
        <v>0</v>
      </c>
      <c r="I283" s="48" t="s">
        <v>259</v>
      </c>
    </row>
    <row r="284" spans="1:234" s="54" customFormat="1" x14ac:dyDescent="0.2">
      <c r="A284" s="67"/>
      <c r="B284" s="67"/>
      <c r="C284" s="68" t="s">
        <v>51</v>
      </c>
      <c r="D284" s="69">
        <f t="shared" ref="D284:H284" si="34">SUM(D283:D283)</f>
        <v>6970000</v>
      </c>
      <c r="E284" s="69">
        <f t="shared" si="34"/>
        <v>0</v>
      </c>
      <c r="F284" s="69">
        <f t="shared" si="34"/>
        <v>6970000</v>
      </c>
      <c r="G284" s="69">
        <f t="shared" si="34"/>
        <v>6970164</v>
      </c>
      <c r="H284" s="69">
        <f t="shared" si="34"/>
        <v>0</v>
      </c>
      <c r="I284" s="65"/>
    </row>
    <row r="285" spans="1:234" s="54" customFormat="1" x14ac:dyDescent="0.2">
      <c r="A285" s="59"/>
      <c r="B285" s="59"/>
      <c r="D285" s="65"/>
      <c r="E285" s="65"/>
      <c r="F285" s="65"/>
      <c r="G285" s="65"/>
      <c r="H285" s="65"/>
      <c r="I285" s="65"/>
    </row>
    <row r="286" spans="1:234" s="54" customFormat="1" x14ac:dyDescent="0.2">
      <c r="A286" s="59"/>
      <c r="B286" s="59"/>
      <c r="D286" s="65"/>
      <c r="E286" s="65"/>
      <c r="F286" s="65"/>
      <c r="G286" s="65"/>
      <c r="H286" s="65"/>
      <c r="I286" s="65"/>
    </row>
    <row r="287" spans="1:234" s="50" customFormat="1" x14ac:dyDescent="0.2">
      <c r="A287" s="55" t="s">
        <v>237</v>
      </c>
      <c r="B287" s="55"/>
      <c r="D287" s="58"/>
      <c r="E287" s="58"/>
      <c r="F287" s="58"/>
      <c r="G287" s="58"/>
      <c r="H287" s="58"/>
      <c r="I287" s="58"/>
    </row>
    <row r="288" spans="1:234" s="50" customFormat="1" x14ac:dyDescent="0.2">
      <c r="A288" s="55" t="s">
        <v>193</v>
      </c>
      <c r="B288" s="55"/>
      <c r="D288" s="58"/>
      <c r="E288" s="58"/>
      <c r="F288" s="58"/>
      <c r="G288" s="58"/>
      <c r="H288" s="58"/>
      <c r="I288" s="58"/>
    </row>
    <row r="289" spans="1:9" s="50" customFormat="1" ht="11.1" customHeight="1" x14ac:dyDescent="0.2">
      <c r="A289" s="59" t="s">
        <v>52</v>
      </c>
      <c r="B289" s="59"/>
      <c r="D289" s="58"/>
      <c r="E289" s="58"/>
      <c r="F289" s="58"/>
      <c r="G289" s="58"/>
      <c r="H289" s="58"/>
      <c r="I289" s="58"/>
    </row>
    <row r="290" spans="1:9" ht="11.1" customHeight="1" x14ac:dyDescent="0.2">
      <c r="A290" s="60" t="s">
        <v>271</v>
      </c>
      <c r="B290" s="60" t="s">
        <v>271</v>
      </c>
      <c r="C290" s="61" t="s">
        <v>292</v>
      </c>
      <c r="D290" s="45">
        <v>100000</v>
      </c>
      <c r="E290" s="45"/>
      <c r="F290" s="45">
        <f>SUM(D290:E290)</f>
        <v>100000</v>
      </c>
      <c r="G290" s="45">
        <v>0</v>
      </c>
      <c r="H290" s="45">
        <v>100000</v>
      </c>
      <c r="I290" s="48" t="s">
        <v>259</v>
      </c>
    </row>
    <row r="291" spans="1:9" ht="11.1" customHeight="1" x14ac:dyDescent="0.2">
      <c r="A291" s="60" t="s">
        <v>262</v>
      </c>
      <c r="B291" s="60" t="s">
        <v>262</v>
      </c>
      <c r="C291" s="61" t="s">
        <v>81</v>
      </c>
      <c r="D291" s="45">
        <v>27000</v>
      </c>
      <c r="E291" s="45"/>
      <c r="F291" s="45">
        <f>SUM(D291:E291)</f>
        <v>27000</v>
      </c>
      <c r="G291" s="45">
        <v>0</v>
      </c>
      <c r="H291" s="45">
        <v>27000</v>
      </c>
      <c r="I291" s="48" t="s">
        <v>259</v>
      </c>
    </row>
    <row r="292" spans="1:9" s="54" customFormat="1" ht="11.1" customHeight="1" x14ac:dyDescent="0.2">
      <c r="A292" s="67"/>
      <c r="B292" s="67"/>
      <c r="C292" s="68" t="s">
        <v>53</v>
      </c>
      <c r="D292" s="69">
        <f t="shared" ref="D292:H292" si="35">SUM(D290:D291)</f>
        <v>127000</v>
      </c>
      <c r="E292" s="69">
        <f t="shared" si="35"/>
        <v>0</v>
      </c>
      <c r="F292" s="69">
        <f t="shared" si="35"/>
        <v>127000</v>
      </c>
      <c r="G292" s="69">
        <f t="shared" si="35"/>
        <v>0</v>
      </c>
      <c r="H292" s="69">
        <f t="shared" si="35"/>
        <v>127000</v>
      </c>
      <c r="I292" s="65"/>
    </row>
    <row r="293" spans="1:9" s="54" customFormat="1" ht="12.75" customHeight="1" x14ac:dyDescent="0.2">
      <c r="A293" s="59"/>
      <c r="B293" s="59"/>
      <c r="D293" s="65"/>
      <c r="E293" s="65"/>
      <c r="F293" s="65"/>
      <c r="G293" s="65"/>
      <c r="H293" s="65"/>
      <c r="I293" s="65"/>
    </row>
    <row r="294" spans="1:9" s="54" customFormat="1" ht="12.75" customHeight="1" x14ac:dyDescent="0.2">
      <c r="A294" s="59"/>
      <c r="B294" s="59"/>
      <c r="D294" s="65"/>
      <c r="E294" s="65"/>
      <c r="F294" s="65"/>
      <c r="G294" s="65"/>
      <c r="H294" s="65"/>
      <c r="I294" s="65"/>
    </row>
    <row r="295" spans="1:9" s="50" customFormat="1" x14ac:dyDescent="0.2">
      <c r="A295" s="55" t="s">
        <v>197</v>
      </c>
      <c r="B295" s="55"/>
      <c r="D295" s="58"/>
      <c r="E295" s="58"/>
      <c r="F295" s="58"/>
      <c r="G295" s="58"/>
      <c r="H295" s="58"/>
      <c r="I295" s="58"/>
    </row>
    <row r="296" spans="1:9" s="50" customFormat="1" x14ac:dyDescent="0.2">
      <c r="A296" s="55" t="s">
        <v>193</v>
      </c>
      <c r="B296" s="55"/>
      <c r="D296" s="58"/>
      <c r="E296" s="58"/>
      <c r="F296" s="58"/>
      <c r="G296" s="58"/>
      <c r="H296" s="58"/>
      <c r="I296" s="58"/>
    </row>
    <row r="297" spans="1:9" s="50" customFormat="1" ht="11.1" customHeight="1" x14ac:dyDescent="0.2">
      <c r="A297" s="59" t="s">
        <v>52</v>
      </c>
      <c r="B297" s="59"/>
      <c r="D297" s="58"/>
      <c r="E297" s="58"/>
      <c r="F297" s="58"/>
      <c r="G297" s="58"/>
      <c r="H297" s="58"/>
      <c r="I297" s="58"/>
    </row>
    <row r="298" spans="1:9" ht="11.1" customHeight="1" x14ac:dyDescent="0.2">
      <c r="A298" s="60" t="s">
        <v>397</v>
      </c>
      <c r="B298" s="60" t="s">
        <v>271</v>
      </c>
      <c r="C298" s="61" t="s">
        <v>412</v>
      </c>
      <c r="D298" s="45">
        <v>800000</v>
      </c>
      <c r="E298" s="45"/>
      <c r="F298" s="45">
        <f>SUM(D298:E298)</f>
        <v>800000</v>
      </c>
      <c r="G298" s="45">
        <v>383250</v>
      </c>
      <c r="H298" s="45">
        <v>1200000</v>
      </c>
      <c r="I298" s="48" t="s">
        <v>259</v>
      </c>
    </row>
    <row r="299" spans="1:9" ht="11.1" customHeight="1" x14ac:dyDescent="0.2">
      <c r="A299" s="60" t="s">
        <v>470</v>
      </c>
      <c r="B299" s="60" t="s">
        <v>473</v>
      </c>
      <c r="C299" s="61" t="s">
        <v>59</v>
      </c>
      <c r="D299" s="45">
        <v>7585000</v>
      </c>
      <c r="E299" s="45">
        <v>1400000</v>
      </c>
      <c r="F299" s="45">
        <f>SUM(D299:E299)</f>
        <v>8985000</v>
      </c>
      <c r="G299" s="45">
        <v>10451623</v>
      </c>
      <c r="H299" s="45">
        <v>9000000</v>
      </c>
      <c r="I299" s="48" t="s">
        <v>259</v>
      </c>
    </row>
    <row r="300" spans="1:9" ht="11.1" customHeight="1" x14ac:dyDescent="0.2">
      <c r="A300" s="60" t="s">
        <v>187</v>
      </c>
      <c r="B300" s="60" t="s">
        <v>187</v>
      </c>
      <c r="C300" s="61" t="s">
        <v>161</v>
      </c>
      <c r="D300" s="45">
        <v>1665000</v>
      </c>
      <c r="E300" s="45"/>
      <c r="F300" s="45">
        <f t="shared" ref="F300:F301" si="36">SUM(D300:E300)</f>
        <v>1665000</v>
      </c>
      <c r="G300" s="45">
        <v>416939</v>
      </c>
      <c r="H300" s="45">
        <v>150000</v>
      </c>
      <c r="I300" s="48" t="s">
        <v>259</v>
      </c>
    </row>
    <row r="301" spans="1:9" ht="11.1" customHeight="1" x14ac:dyDescent="0.2">
      <c r="A301" s="60" t="s">
        <v>262</v>
      </c>
      <c r="B301" s="60" t="s">
        <v>262</v>
      </c>
      <c r="C301" s="61" t="s">
        <v>55</v>
      </c>
      <c r="D301" s="45">
        <v>2714000</v>
      </c>
      <c r="E301" s="45">
        <v>108000</v>
      </c>
      <c r="F301" s="45">
        <f t="shared" si="36"/>
        <v>2822000</v>
      </c>
      <c r="G301" s="45">
        <v>2867558</v>
      </c>
      <c r="H301" s="45">
        <v>2795000</v>
      </c>
      <c r="I301" s="48" t="s">
        <v>259</v>
      </c>
    </row>
    <row r="302" spans="1:9" s="54" customFormat="1" ht="11.1" customHeight="1" x14ac:dyDescent="0.2">
      <c r="A302" s="67"/>
      <c r="B302" s="67"/>
      <c r="C302" s="68" t="s">
        <v>53</v>
      </c>
      <c r="D302" s="69">
        <f t="shared" ref="D302:H302" si="37">SUM(D298:D301)</f>
        <v>12764000</v>
      </c>
      <c r="E302" s="69">
        <f t="shared" si="37"/>
        <v>1508000</v>
      </c>
      <c r="F302" s="69">
        <f t="shared" si="37"/>
        <v>14272000</v>
      </c>
      <c r="G302" s="69">
        <f t="shared" si="37"/>
        <v>14119370</v>
      </c>
      <c r="H302" s="69">
        <f t="shared" si="37"/>
        <v>13145000</v>
      </c>
      <c r="I302" s="65"/>
    </row>
    <row r="303" spans="1:9" s="54" customFormat="1" ht="11.1" customHeight="1" x14ac:dyDescent="0.2">
      <c r="A303" s="59"/>
      <c r="B303" s="59"/>
      <c r="D303" s="65"/>
      <c r="E303" s="65"/>
      <c r="F303" s="65"/>
      <c r="G303" s="65"/>
      <c r="H303" s="65"/>
      <c r="I303" s="65"/>
    </row>
    <row r="305" spans="1:234" s="54" customFormat="1" ht="12.4" customHeight="1" x14ac:dyDescent="0.2">
      <c r="A305" s="55" t="s">
        <v>243</v>
      </c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5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5"/>
      <c r="BZ305" s="55"/>
      <c r="CA305" s="55"/>
      <c r="CB305" s="55"/>
      <c r="CC305" s="55"/>
      <c r="CD305" s="55"/>
      <c r="CE305" s="55"/>
      <c r="CF305" s="55"/>
      <c r="CG305" s="55"/>
      <c r="CH305" s="55"/>
      <c r="CI305" s="55"/>
      <c r="CJ305" s="55"/>
      <c r="CK305" s="55"/>
      <c r="CL305" s="55"/>
      <c r="CM305" s="55"/>
      <c r="CN305" s="55"/>
      <c r="CO305" s="55"/>
      <c r="CP305" s="55"/>
      <c r="CQ305" s="55"/>
      <c r="CR305" s="55"/>
      <c r="CS305" s="55"/>
      <c r="CT305" s="55"/>
      <c r="CU305" s="55"/>
      <c r="CV305" s="55"/>
      <c r="CW305" s="55"/>
      <c r="CX305" s="55"/>
      <c r="CY305" s="55"/>
      <c r="CZ305" s="55"/>
      <c r="DA305" s="55"/>
      <c r="DB305" s="55"/>
      <c r="DC305" s="55"/>
      <c r="DD305" s="55"/>
      <c r="DE305" s="55"/>
      <c r="DF305" s="55"/>
      <c r="DG305" s="55"/>
      <c r="DH305" s="55"/>
      <c r="DI305" s="55"/>
      <c r="DJ305" s="55"/>
      <c r="DK305" s="55"/>
      <c r="DL305" s="55"/>
      <c r="DM305" s="55"/>
      <c r="DN305" s="55"/>
      <c r="DO305" s="55"/>
      <c r="DP305" s="55"/>
      <c r="DQ305" s="55"/>
      <c r="DR305" s="55"/>
      <c r="DS305" s="55"/>
      <c r="DT305" s="55"/>
      <c r="DU305" s="55"/>
      <c r="DV305" s="55"/>
      <c r="DW305" s="55"/>
      <c r="DX305" s="55"/>
      <c r="DY305" s="55"/>
      <c r="DZ305" s="55"/>
      <c r="EA305" s="55"/>
      <c r="EB305" s="55"/>
      <c r="EC305" s="55"/>
      <c r="ED305" s="55"/>
      <c r="EE305" s="55"/>
      <c r="EF305" s="55"/>
      <c r="EG305" s="55"/>
      <c r="EH305" s="55"/>
      <c r="EI305" s="55"/>
      <c r="EJ305" s="55"/>
      <c r="EK305" s="55"/>
      <c r="EL305" s="55"/>
      <c r="EM305" s="55"/>
      <c r="EN305" s="55"/>
      <c r="EO305" s="55"/>
      <c r="EP305" s="55"/>
      <c r="EQ305" s="55"/>
      <c r="ER305" s="55"/>
      <c r="ES305" s="55"/>
      <c r="ET305" s="55"/>
      <c r="EU305" s="55"/>
      <c r="EV305" s="55"/>
      <c r="EW305" s="55"/>
      <c r="EX305" s="55"/>
      <c r="EY305" s="55"/>
      <c r="EZ305" s="55"/>
      <c r="FA305" s="55"/>
      <c r="FB305" s="55"/>
      <c r="FC305" s="55"/>
      <c r="FD305" s="55"/>
      <c r="FE305" s="55"/>
      <c r="FF305" s="55"/>
      <c r="FG305" s="55"/>
      <c r="FH305" s="55"/>
      <c r="FI305" s="55"/>
      <c r="FJ305" s="55"/>
      <c r="FK305" s="55"/>
      <c r="FL305" s="55"/>
      <c r="FM305" s="55"/>
      <c r="FN305" s="55"/>
      <c r="FO305" s="55"/>
      <c r="FP305" s="55"/>
      <c r="FQ305" s="55"/>
      <c r="FR305" s="55"/>
      <c r="FS305" s="55"/>
      <c r="FT305" s="55"/>
      <c r="FU305" s="55"/>
      <c r="FV305" s="55"/>
      <c r="FW305" s="55"/>
      <c r="FX305" s="55"/>
      <c r="FY305" s="55"/>
      <c r="FZ305" s="55"/>
      <c r="GA305" s="55"/>
      <c r="GB305" s="55"/>
      <c r="GC305" s="55"/>
      <c r="GD305" s="55"/>
      <c r="GE305" s="55"/>
      <c r="GF305" s="55"/>
      <c r="GG305" s="55"/>
      <c r="GH305" s="55"/>
      <c r="GI305" s="55"/>
      <c r="GJ305" s="55"/>
      <c r="GK305" s="55"/>
      <c r="GL305" s="55"/>
      <c r="GM305" s="55"/>
      <c r="GN305" s="55"/>
      <c r="GO305" s="55"/>
      <c r="GP305" s="55"/>
      <c r="GQ305" s="55"/>
      <c r="GR305" s="55"/>
      <c r="GS305" s="55"/>
      <c r="GT305" s="55"/>
      <c r="GU305" s="55"/>
      <c r="GV305" s="55"/>
      <c r="GW305" s="55"/>
      <c r="GX305" s="55"/>
      <c r="GY305" s="55"/>
      <c r="GZ305" s="55"/>
      <c r="HA305" s="55"/>
      <c r="HB305" s="55"/>
      <c r="HC305" s="55"/>
      <c r="HD305" s="55"/>
      <c r="HE305" s="55"/>
      <c r="HF305" s="55"/>
      <c r="HG305" s="55"/>
      <c r="HH305" s="55"/>
      <c r="HI305" s="55"/>
      <c r="HJ305" s="55"/>
      <c r="HK305" s="55"/>
      <c r="HL305" s="55"/>
      <c r="HM305" s="55"/>
      <c r="HN305" s="55"/>
      <c r="HO305" s="55"/>
      <c r="HP305" s="55"/>
      <c r="HQ305" s="55"/>
      <c r="HR305" s="55"/>
      <c r="HS305" s="55"/>
      <c r="HT305" s="55"/>
      <c r="HU305" s="55"/>
      <c r="HV305" s="55"/>
      <c r="HW305" s="55"/>
      <c r="HX305" s="55"/>
      <c r="HY305" s="55"/>
      <c r="HZ305" s="55"/>
    </row>
    <row r="306" spans="1:234" ht="12.4" customHeight="1" x14ac:dyDescent="0.2">
      <c r="A306" s="55" t="s">
        <v>193</v>
      </c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5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5"/>
      <c r="BZ306" s="55"/>
      <c r="CA306" s="55"/>
      <c r="CB306" s="55"/>
      <c r="CC306" s="55"/>
      <c r="CD306" s="55"/>
      <c r="CE306" s="55"/>
      <c r="CF306" s="55"/>
      <c r="CG306" s="55"/>
      <c r="CH306" s="55"/>
      <c r="CI306" s="55"/>
      <c r="CJ306" s="55"/>
      <c r="CK306" s="55"/>
      <c r="CL306" s="55"/>
      <c r="CM306" s="55"/>
      <c r="CN306" s="55"/>
      <c r="CO306" s="55"/>
      <c r="CP306" s="55"/>
      <c r="CQ306" s="55"/>
      <c r="CR306" s="55"/>
      <c r="CS306" s="55"/>
      <c r="CT306" s="55"/>
      <c r="CU306" s="55"/>
      <c r="CV306" s="55"/>
      <c r="CW306" s="55"/>
      <c r="CX306" s="55"/>
      <c r="CY306" s="55"/>
      <c r="CZ306" s="55"/>
      <c r="DA306" s="55"/>
      <c r="DB306" s="55"/>
      <c r="DC306" s="55"/>
      <c r="DD306" s="55"/>
      <c r="DE306" s="55"/>
      <c r="DF306" s="55"/>
      <c r="DG306" s="55"/>
      <c r="DH306" s="55"/>
      <c r="DI306" s="55"/>
      <c r="DJ306" s="55"/>
      <c r="DK306" s="55"/>
      <c r="DL306" s="55"/>
      <c r="DM306" s="55"/>
      <c r="DN306" s="55"/>
      <c r="DO306" s="55"/>
      <c r="DP306" s="55"/>
      <c r="DQ306" s="55"/>
      <c r="DR306" s="55"/>
      <c r="DS306" s="55"/>
      <c r="DT306" s="55"/>
      <c r="DU306" s="55"/>
      <c r="DV306" s="55"/>
      <c r="DW306" s="55"/>
      <c r="DX306" s="55"/>
      <c r="DY306" s="55"/>
      <c r="DZ306" s="55"/>
      <c r="EA306" s="55"/>
      <c r="EB306" s="55"/>
      <c r="EC306" s="55"/>
      <c r="ED306" s="55"/>
      <c r="EE306" s="55"/>
      <c r="EF306" s="55"/>
      <c r="EG306" s="55"/>
      <c r="EH306" s="55"/>
      <c r="EI306" s="55"/>
      <c r="EJ306" s="55"/>
      <c r="EK306" s="55"/>
      <c r="EL306" s="55"/>
      <c r="EM306" s="55"/>
      <c r="EN306" s="55"/>
      <c r="EO306" s="55"/>
      <c r="EP306" s="55"/>
      <c r="EQ306" s="55"/>
      <c r="ER306" s="55"/>
      <c r="ES306" s="55"/>
      <c r="ET306" s="55"/>
      <c r="EU306" s="55"/>
      <c r="EV306" s="55"/>
      <c r="EW306" s="55"/>
      <c r="EX306" s="55"/>
      <c r="EY306" s="55"/>
      <c r="EZ306" s="55"/>
      <c r="FA306" s="55"/>
      <c r="FB306" s="55"/>
      <c r="FC306" s="55"/>
      <c r="FD306" s="55"/>
      <c r="FE306" s="55"/>
      <c r="FF306" s="55"/>
      <c r="FG306" s="55"/>
      <c r="FH306" s="55"/>
      <c r="FI306" s="55"/>
      <c r="FJ306" s="55"/>
      <c r="FK306" s="55"/>
      <c r="FL306" s="55"/>
      <c r="FM306" s="55"/>
      <c r="FN306" s="55"/>
      <c r="FO306" s="55"/>
      <c r="FP306" s="55"/>
      <c r="FQ306" s="55"/>
      <c r="FR306" s="55"/>
      <c r="FS306" s="55"/>
      <c r="FT306" s="55"/>
      <c r="FU306" s="55"/>
      <c r="FV306" s="55"/>
      <c r="FW306" s="55"/>
      <c r="FX306" s="55"/>
      <c r="FY306" s="55"/>
      <c r="FZ306" s="55"/>
      <c r="GA306" s="55"/>
      <c r="GB306" s="55"/>
      <c r="GC306" s="55"/>
      <c r="GD306" s="55"/>
      <c r="GE306" s="55"/>
      <c r="GF306" s="55"/>
      <c r="GG306" s="55"/>
      <c r="GH306" s="55"/>
      <c r="GI306" s="55"/>
      <c r="GJ306" s="55"/>
      <c r="GK306" s="55"/>
      <c r="GL306" s="55"/>
      <c r="GM306" s="55"/>
      <c r="GN306" s="55"/>
      <c r="GO306" s="55"/>
      <c r="GP306" s="55"/>
      <c r="GQ306" s="55"/>
      <c r="GR306" s="55"/>
      <c r="GS306" s="55"/>
      <c r="GT306" s="55"/>
      <c r="GU306" s="55"/>
      <c r="GV306" s="55"/>
      <c r="GW306" s="55"/>
      <c r="GX306" s="55"/>
      <c r="GY306" s="55"/>
      <c r="GZ306" s="55"/>
      <c r="HA306" s="55"/>
      <c r="HB306" s="55"/>
      <c r="HC306" s="55"/>
      <c r="HD306" s="55"/>
      <c r="HE306" s="55"/>
      <c r="HF306" s="55"/>
      <c r="HG306" s="55"/>
      <c r="HH306" s="55"/>
      <c r="HI306" s="55"/>
      <c r="HJ306" s="55"/>
      <c r="HK306" s="55"/>
      <c r="HL306" s="55"/>
      <c r="HM306" s="55"/>
      <c r="HN306" s="55"/>
      <c r="HO306" s="55"/>
      <c r="HP306" s="55"/>
      <c r="HQ306" s="55"/>
      <c r="HR306" s="55"/>
      <c r="HS306" s="55"/>
      <c r="HT306" s="55"/>
      <c r="HU306" s="55"/>
      <c r="HV306" s="55"/>
      <c r="HW306" s="55"/>
      <c r="HX306" s="55"/>
      <c r="HY306" s="55"/>
      <c r="HZ306" s="55"/>
    </row>
    <row r="307" spans="1:234" s="54" customFormat="1" ht="11.1" customHeight="1" x14ac:dyDescent="0.2">
      <c r="A307" s="59" t="s">
        <v>50</v>
      </c>
      <c r="B307" s="59"/>
      <c r="D307" s="65"/>
      <c r="E307" s="65"/>
      <c r="F307" s="65"/>
      <c r="G307" s="65"/>
      <c r="H307" s="65"/>
      <c r="I307" s="65"/>
    </row>
    <row r="308" spans="1:234" ht="11.1" customHeight="1" x14ac:dyDescent="0.2">
      <c r="A308" s="60" t="s">
        <v>308</v>
      </c>
      <c r="B308" s="60" t="s">
        <v>186</v>
      </c>
      <c r="C308" s="61" t="s">
        <v>67</v>
      </c>
      <c r="D308" s="45">
        <v>48000000</v>
      </c>
      <c r="E308" s="45"/>
      <c r="F308" s="45">
        <f>SUM(D308:E308)</f>
        <v>48000000</v>
      </c>
      <c r="G308" s="45">
        <v>54771276</v>
      </c>
      <c r="H308" s="45">
        <v>48000000</v>
      </c>
      <c r="I308" s="48" t="s">
        <v>259</v>
      </c>
    </row>
    <row r="309" spans="1:234" ht="11.1" customHeight="1" x14ac:dyDescent="0.2">
      <c r="A309" s="60" t="s">
        <v>309</v>
      </c>
      <c r="B309" s="60"/>
      <c r="C309" s="61" t="s">
        <v>124</v>
      </c>
      <c r="D309" s="45">
        <v>9000000</v>
      </c>
      <c r="E309" s="45"/>
      <c r="F309" s="45">
        <f t="shared" ref="F309:F315" si="38">SUM(D309:E309)</f>
        <v>9000000</v>
      </c>
      <c r="G309" s="45">
        <v>9344944</v>
      </c>
      <c r="H309" s="45">
        <v>9000000</v>
      </c>
      <c r="I309" s="48" t="s">
        <v>259</v>
      </c>
    </row>
    <row r="310" spans="1:234" ht="11.1" customHeight="1" x14ac:dyDescent="0.2">
      <c r="A310" s="60" t="s">
        <v>310</v>
      </c>
      <c r="B310" s="60"/>
      <c r="C310" s="61" t="s">
        <v>68</v>
      </c>
      <c r="D310" s="45">
        <v>38000000</v>
      </c>
      <c r="E310" s="45"/>
      <c r="F310" s="45">
        <f t="shared" si="38"/>
        <v>38000000</v>
      </c>
      <c r="G310" s="45">
        <v>40553245</v>
      </c>
      <c r="H310" s="45">
        <v>38000000</v>
      </c>
      <c r="I310" s="48" t="s">
        <v>259</v>
      </c>
    </row>
    <row r="311" spans="1:234" ht="11.1" customHeight="1" x14ac:dyDescent="0.2">
      <c r="A311" s="60" t="s">
        <v>311</v>
      </c>
      <c r="B311" s="60" t="s">
        <v>278</v>
      </c>
      <c r="C311" s="61" t="s">
        <v>70</v>
      </c>
      <c r="D311" s="45">
        <v>50000000</v>
      </c>
      <c r="E311" s="45"/>
      <c r="F311" s="45">
        <f t="shared" si="38"/>
        <v>50000000</v>
      </c>
      <c r="G311" s="45">
        <v>41350199</v>
      </c>
      <c r="H311" s="45">
        <v>42000000</v>
      </c>
      <c r="I311" s="48" t="s">
        <v>259</v>
      </c>
    </row>
    <row r="312" spans="1:234" ht="11.1" customHeight="1" x14ac:dyDescent="0.2">
      <c r="A312" s="60" t="s">
        <v>312</v>
      </c>
      <c r="B312" s="60" t="s">
        <v>279</v>
      </c>
      <c r="C312" s="61" t="s">
        <v>69</v>
      </c>
      <c r="D312" s="45">
        <v>20000000</v>
      </c>
      <c r="E312" s="45"/>
      <c r="F312" s="45">
        <f t="shared" si="38"/>
        <v>20000000</v>
      </c>
      <c r="G312" s="45">
        <v>24481507</v>
      </c>
      <c r="H312" s="45">
        <v>24000000</v>
      </c>
      <c r="I312" s="48" t="s">
        <v>259</v>
      </c>
    </row>
    <row r="313" spans="1:234" ht="11.1" customHeight="1" x14ac:dyDescent="0.2">
      <c r="A313" s="60" t="s">
        <v>313</v>
      </c>
      <c r="B313" s="60" t="s">
        <v>396</v>
      </c>
      <c r="C313" s="61" t="s">
        <v>162</v>
      </c>
      <c r="D313" s="45">
        <v>500000</v>
      </c>
      <c r="E313" s="45"/>
      <c r="F313" s="45">
        <f t="shared" si="38"/>
        <v>500000</v>
      </c>
      <c r="G313" s="45">
        <v>3265802</v>
      </c>
      <c r="H313" s="45">
        <v>500000</v>
      </c>
      <c r="I313" s="48" t="s">
        <v>259</v>
      </c>
    </row>
    <row r="314" spans="1:234" ht="11.1" customHeight="1" x14ac:dyDescent="0.2">
      <c r="A314" s="60" t="s">
        <v>313</v>
      </c>
      <c r="B314" s="60"/>
      <c r="C314" s="61" t="s">
        <v>72</v>
      </c>
      <c r="D314" s="45">
        <v>0</v>
      </c>
      <c r="E314" s="45"/>
      <c r="F314" s="45">
        <f t="shared" si="38"/>
        <v>0</v>
      </c>
      <c r="G314" s="45">
        <v>0</v>
      </c>
      <c r="H314" s="45">
        <v>0</v>
      </c>
      <c r="I314" s="48" t="s">
        <v>259</v>
      </c>
    </row>
    <row r="315" spans="1:234" ht="11.1" customHeight="1" x14ac:dyDescent="0.2">
      <c r="A315" s="60" t="s">
        <v>314</v>
      </c>
      <c r="B315" s="60"/>
      <c r="C315" s="61" t="s">
        <v>163</v>
      </c>
      <c r="D315" s="45">
        <v>500000</v>
      </c>
      <c r="E315" s="45"/>
      <c r="F315" s="45">
        <f t="shared" si="38"/>
        <v>500000</v>
      </c>
      <c r="G315" s="45">
        <v>2864265</v>
      </c>
      <c r="H315" s="45">
        <v>500000</v>
      </c>
      <c r="I315" s="48" t="s">
        <v>259</v>
      </c>
    </row>
    <row r="316" spans="1:234" s="54" customFormat="1" ht="11.1" customHeight="1" x14ac:dyDescent="0.2">
      <c r="A316" s="67" t="s">
        <v>56</v>
      </c>
      <c r="B316" s="67"/>
      <c r="C316" s="68" t="s">
        <v>51</v>
      </c>
      <c r="D316" s="69">
        <f t="shared" ref="D316:H316" si="39">SUM(D308:D315)</f>
        <v>166000000</v>
      </c>
      <c r="E316" s="69">
        <f t="shared" si="39"/>
        <v>0</v>
      </c>
      <c r="F316" s="69">
        <f t="shared" si="39"/>
        <v>166000000</v>
      </c>
      <c r="G316" s="69">
        <f t="shared" si="39"/>
        <v>176631238</v>
      </c>
      <c r="H316" s="69">
        <f t="shared" si="39"/>
        <v>162000000</v>
      </c>
      <c r="I316" s="65"/>
    </row>
    <row r="317" spans="1:234" s="54" customFormat="1" ht="11.1" customHeight="1" x14ac:dyDescent="0.2">
      <c r="A317" s="59"/>
      <c r="B317" s="59"/>
      <c r="D317" s="65"/>
      <c r="E317" s="65"/>
      <c r="F317" s="65"/>
      <c r="G317" s="65"/>
      <c r="H317" s="65"/>
      <c r="I317" s="65"/>
    </row>
    <row r="318" spans="1:234" s="50" customFormat="1" ht="30.75" customHeight="1" x14ac:dyDescent="0.2">
      <c r="A318" s="55"/>
      <c r="B318" s="55"/>
      <c r="D318" s="56" t="s">
        <v>496</v>
      </c>
      <c r="E318" s="56" t="s">
        <v>494</v>
      </c>
      <c r="F318" s="56" t="s">
        <v>495</v>
      </c>
      <c r="G318" s="56" t="s">
        <v>499</v>
      </c>
      <c r="H318" s="56" t="s">
        <v>553</v>
      </c>
      <c r="I318" s="57"/>
    </row>
    <row r="319" spans="1:234" s="54" customFormat="1" ht="12.4" customHeight="1" x14ac:dyDescent="0.2">
      <c r="A319" s="55" t="s">
        <v>198</v>
      </c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5"/>
      <c r="BZ319" s="55"/>
      <c r="CA319" s="55"/>
      <c r="CB319" s="55"/>
      <c r="CC319" s="55"/>
      <c r="CD319" s="55"/>
      <c r="CE319" s="55"/>
      <c r="CF319" s="55"/>
      <c r="CG319" s="55"/>
      <c r="CH319" s="55"/>
      <c r="CI319" s="55"/>
      <c r="CJ319" s="55"/>
      <c r="CK319" s="55"/>
      <c r="CL319" s="55"/>
      <c r="CM319" s="55"/>
      <c r="CN319" s="55"/>
      <c r="CO319" s="55"/>
      <c r="CP319" s="55"/>
      <c r="CQ319" s="55"/>
      <c r="CR319" s="55"/>
      <c r="CS319" s="55"/>
      <c r="CT319" s="55"/>
      <c r="CU319" s="55"/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55"/>
      <c r="DG319" s="55"/>
      <c r="DH319" s="55"/>
      <c r="DI319" s="55"/>
      <c r="DJ319" s="55"/>
      <c r="DK319" s="55"/>
      <c r="DL319" s="55"/>
      <c r="DM319" s="55"/>
      <c r="DN319" s="55"/>
      <c r="DO319" s="55"/>
      <c r="DP319" s="55"/>
      <c r="DQ319" s="55"/>
      <c r="DR319" s="55"/>
      <c r="DS319" s="55"/>
      <c r="DT319" s="55"/>
      <c r="DU319" s="55"/>
      <c r="DV319" s="55"/>
      <c r="DW319" s="55"/>
      <c r="DX319" s="55"/>
      <c r="DY319" s="55"/>
      <c r="DZ319" s="55"/>
      <c r="EA319" s="55"/>
      <c r="EB319" s="55"/>
      <c r="EC319" s="55"/>
      <c r="ED319" s="55"/>
      <c r="EE319" s="55"/>
      <c r="EF319" s="55"/>
      <c r="EG319" s="55"/>
      <c r="EH319" s="55"/>
      <c r="EI319" s="55"/>
      <c r="EJ319" s="55"/>
      <c r="EK319" s="55"/>
      <c r="EL319" s="55"/>
      <c r="EM319" s="55"/>
      <c r="EN319" s="55"/>
      <c r="EO319" s="55"/>
      <c r="EP319" s="55"/>
      <c r="EQ319" s="55"/>
      <c r="ER319" s="55"/>
      <c r="ES319" s="55"/>
      <c r="ET319" s="55"/>
      <c r="EU319" s="55"/>
      <c r="EV319" s="55"/>
      <c r="EW319" s="55"/>
      <c r="EX319" s="55"/>
      <c r="EY319" s="55"/>
      <c r="EZ319" s="55"/>
      <c r="FA319" s="55"/>
      <c r="FB319" s="55"/>
      <c r="FC319" s="55"/>
      <c r="FD319" s="55"/>
      <c r="FE319" s="55"/>
      <c r="FF319" s="55"/>
      <c r="FG319" s="55"/>
      <c r="FH319" s="55"/>
      <c r="FI319" s="55"/>
      <c r="FJ319" s="55"/>
      <c r="FK319" s="55"/>
      <c r="FL319" s="55"/>
      <c r="FM319" s="55"/>
      <c r="FN319" s="55"/>
      <c r="FO319" s="55"/>
      <c r="FP319" s="55"/>
      <c r="FQ319" s="55"/>
      <c r="FR319" s="55"/>
      <c r="FS319" s="55"/>
      <c r="FT319" s="55"/>
      <c r="FU319" s="55"/>
      <c r="FV319" s="55"/>
      <c r="FW319" s="55"/>
      <c r="FX319" s="55"/>
      <c r="FY319" s="55"/>
      <c r="FZ319" s="55"/>
      <c r="GA319" s="55"/>
      <c r="GB319" s="55"/>
      <c r="GC319" s="55"/>
      <c r="GD319" s="55"/>
      <c r="GE319" s="55"/>
      <c r="GF319" s="55"/>
      <c r="GG319" s="55"/>
      <c r="GH319" s="55"/>
      <c r="GI319" s="55"/>
      <c r="GJ319" s="55"/>
      <c r="GK319" s="55"/>
      <c r="GL319" s="55"/>
      <c r="GM319" s="55"/>
      <c r="GN319" s="55"/>
      <c r="GO319" s="55"/>
      <c r="GP319" s="55"/>
      <c r="GQ319" s="55"/>
      <c r="GR319" s="55"/>
      <c r="GS319" s="55"/>
      <c r="GT319" s="55"/>
      <c r="GU319" s="55"/>
      <c r="GV319" s="55"/>
      <c r="GW319" s="55"/>
      <c r="GX319" s="55"/>
      <c r="GY319" s="55"/>
      <c r="GZ319" s="55"/>
      <c r="HA319" s="55"/>
      <c r="HB319" s="55"/>
      <c r="HC319" s="55"/>
      <c r="HD319" s="55"/>
      <c r="HE319" s="55"/>
      <c r="HF319" s="55"/>
      <c r="HG319" s="55"/>
      <c r="HH319" s="55"/>
      <c r="HI319" s="55"/>
      <c r="HJ319" s="55"/>
      <c r="HK319" s="55"/>
      <c r="HL319" s="55"/>
      <c r="HM319" s="55"/>
      <c r="HN319" s="55"/>
      <c r="HO319" s="55"/>
      <c r="HP319" s="55"/>
      <c r="HQ319" s="55"/>
      <c r="HR319" s="55"/>
      <c r="HS319" s="55"/>
      <c r="HT319" s="55"/>
      <c r="HU319" s="55"/>
      <c r="HV319" s="55"/>
      <c r="HW319" s="55"/>
      <c r="HX319" s="55"/>
      <c r="HY319" s="55"/>
      <c r="HZ319" s="55"/>
    </row>
    <row r="320" spans="1:234" s="54" customFormat="1" ht="12.4" customHeight="1" x14ac:dyDescent="0.2">
      <c r="A320" s="55" t="s">
        <v>193</v>
      </c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5"/>
      <c r="BZ320" s="55"/>
      <c r="CA320" s="55"/>
      <c r="CB320" s="55"/>
      <c r="CC320" s="55"/>
      <c r="CD320" s="55"/>
      <c r="CE320" s="55"/>
      <c r="CF320" s="55"/>
      <c r="CG320" s="55"/>
      <c r="CH320" s="55"/>
      <c r="CI320" s="55"/>
      <c r="CJ320" s="55"/>
      <c r="CK320" s="55"/>
      <c r="CL320" s="55"/>
      <c r="CM320" s="55"/>
      <c r="CN320" s="55"/>
      <c r="CO320" s="55"/>
      <c r="CP320" s="55"/>
      <c r="CQ320" s="55"/>
      <c r="CR320" s="55"/>
      <c r="CS320" s="55"/>
      <c r="CT320" s="55"/>
      <c r="CU320" s="55"/>
      <c r="CV320" s="55"/>
      <c r="CW320" s="55"/>
      <c r="CX320" s="55"/>
      <c r="CY320" s="55"/>
      <c r="CZ320" s="55"/>
      <c r="DA320" s="55"/>
      <c r="DB320" s="55"/>
      <c r="DC320" s="55"/>
      <c r="DD320" s="55"/>
      <c r="DE320" s="55"/>
      <c r="DF320" s="55"/>
      <c r="DG320" s="55"/>
      <c r="DH320" s="55"/>
      <c r="DI320" s="55"/>
      <c r="DJ320" s="55"/>
      <c r="DK320" s="55"/>
      <c r="DL320" s="55"/>
      <c r="DM320" s="55"/>
      <c r="DN320" s="55"/>
      <c r="DO320" s="55"/>
      <c r="DP320" s="55"/>
      <c r="DQ320" s="55"/>
      <c r="DR320" s="55"/>
      <c r="DS320" s="55"/>
      <c r="DT320" s="55"/>
      <c r="DU320" s="55"/>
      <c r="DV320" s="55"/>
      <c r="DW320" s="55"/>
      <c r="DX320" s="55"/>
      <c r="DY320" s="55"/>
      <c r="DZ320" s="55"/>
      <c r="EA320" s="55"/>
      <c r="EB320" s="55"/>
      <c r="EC320" s="55"/>
      <c r="ED320" s="55"/>
      <c r="EE320" s="55"/>
      <c r="EF320" s="55"/>
      <c r="EG320" s="55"/>
      <c r="EH320" s="55"/>
      <c r="EI320" s="55"/>
      <c r="EJ320" s="55"/>
      <c r="EK320" s="55"/>
      <c r="EL320" s="55"/>
      <c r="EM320" s="55"/>
      <c r="EN320" s="55"/>
      <c r="EO320" s="55"/>
      <c r="EP320" s="55"/>
      <c r="EQ320" s="55"/>
      <c r="ER320" s="55"/>
      <c r="ES320" s="55"/>
      <c r="ET320" s="55"/>
      <c r="EU320" s="55"/>
      <c r="EV320" s="55"/>
      <c r="EW320" s="55"/>
      <c r="EX320" s="55"/>
      <c r="EY320" s="55"/>
      <c r="EZ320" s="55"/>
      <c r="FA320" s="55"/>
      <c r="FB320" s="55"/>
      <c r="FC320" s="55"/>
      <c r="FD320" s="55"/>
      <c r="FE320" s="55"/>
      <c r="FF320" s="55"/>
      <c r="FG320" s="55"/>
      <c r="FH320" s="55"/>
      <c r="FI320" s="55"/>
      <c r="FJ320" s="55"/>
      <c r="FK320" s="55"/>
      <c r="FL320" s="55"/>
      <c r="FM320" s="55"/>
      <c r="FN320" s="55"/>
      <c r="FO320" s="55"/>
      <c r="FP320" s="55"/>
      <c r="FQ320" s="55"/>
      <c r="FR320" s="55"/>
      <c r="FS320" s="55"/>
      <c r="FT320" s="55"/>
      <c r="FU320" s="55"/>
      <c r="FV320" s="55"/>
      <c r="FW320" s="55"/>
      <c r="FX320" s="55"/>
      <c r="FY320" s="55"/>
      <c r="FZ320" s="55"/>
      <c r="GA320" s="55"/>
      <c r="GB320" s="55"/>
      <c r="GC320" s="55"/>
      <c r="GD320" s="55"/>
      <c r="GE320" s="55"/>
      <c r="GF320" s="55"/>
      <c r="GG320" s="55"/>
      <c r="GH320" s="55"/>
      <c r="GI320" s="55"/>
      <c r="GJ320" s="55"/>
      <c r="GK320" s="55"/>
      <c r="GL320" s="55"/>
      <c r="GM320" s="55"/>
      <c r="GN320" s="55"/>
      <c r="GO320" s="55"/>
      <c r="GP320" s="55"/>
      <c r="GQ320" s="55"/>
      <c r="GR320" s="55"/>
      <c r="GS320" s="55"/>
      <c r="GT320" s="55"/>
      <c r="GU320" s="55"/>
      <c r="GV320" s="55"/>
      <c r="GW320" s="55"/>
      <c r="GX320" s="55"/>
      <c r="GY320" s="55"/>
      <c r="GZ320" s="55"/>
      <c r="HA320" s="55"/>
      <c r="HB320" s="55"/>
      <c r="HC320" s="55"/>
      <c r="HD320" s="55"/>
      <c r="HE320" s="55"/>
      <c r="HF320" s="55"/>
      <c r="HG320" s="55"/>
      <c r="HH320" s="55"/>
      <c r="HI320" s="55"/>
      <c r="HJ320" s="55"/>
      <c r="HK320" s="55"/>
      <c r="HL320" s="55"/>
      <c r="HM320" s="55"/>
      <c r="HN320" s="55"/>
      <c r="HO320" s="55"/>
      <c r="HP320" s="55"/>
      <c r="HQ320" s="55"/>
      <c r="HR320" s="55"/>
      <c r="HS320" s="55"/>
      <c r="HT320" s="55"/>
      <c r="HU320" s="55"/>
      <c r="HV320" s="55"/>
      <c r="HW320" s="55"/>
      <c r="HX320" s="55"/>
      <c r="HY320" s="55"/>
      <c r="HZ320" s="55"/>
    </row>
    <row r="321" spans="1:234" ht="11.1" customHeight="1" x14ac:dyDescent="0.2">
      <c r="A321" s="59" t="s">
        <v>52</v>
      </c>
      <c r="B321" s="59"/>
    </row>
    <row r="322" spans="1:234" ht="11.1" customHeight="1" x14ac:dyDescent="0.2">
      <c r="A322" s="60" t="s">
        <v>315</v>
      </c>
      <c r="B322" s="60" t="s">
        <v>280</v>
      </c>
      <c r="C322" s="61" t="s">
        <v>248</v>
      </c>
      <c r="D322" s="45">
        <v>0</v>
      </c>
      <c r="E322" s="45">
        <v>393800</v>
      </c>
      <c r="F322" s="45">
        <f>SUM(D322:E322)</f>
        <v>393800</v>
      </c>
      <c r="G322" s="45">
        <v>393800</v>
      </c>
      <c r="H322" s="45">
        <v>0</v>
      </c>
      <c r="I322" s="48" t="s">
        <v>259</v>
      </c>
    </row>
    <row r="323" spans="1:234" ht="11.1" customHeight="1" x14ac:dyDescent="0.2">
      <c r="A323" s="60" t="s">
        <v>316</v>
      </c>
      <c r="B323" s="60" t="s">
        <v>281</v>
      </c>
      <c r="C323" s="61" t="s">
        <v>565</v>
      </c>
      <c r="D323" s="45">
        <v>1856324</v>
      </c>
      <c r="E323" s="45"/>
      <c r="F323" s="45">
        <f t="shared" ref="F323" si="40">SUM(D323:E323)</f>
        <v>1856324</v>
      </c>
      <c r="G323" s="45">
        <v>1856324</v>
      </c>
      <c r="H323" s="45">
        <v>1767827</v>
      </c>
      <c r="I323" s="48" t="s">
        <v>259</v>
      </c>
    </row>
    <row r="324" spans="1:234" s="54" customFormat="1" ht="11.1" customHeight="1" x14ac:dyDescent="0.2">
      <c r="A324" s="67"/>
      <c r="B324" s="67"/>
      <c r="C324" s="68" t="s">
        <v>53</v>
      </c>
      <c r="D324" s="69">
        <f>SUM(D322:D323)</f>
        <v>1856324</v>
      </c>
      <c r="E324" s="69">
        <f t="shared" ref="E324:H324" si="41">SUM(E322:E323)</f>
        <v>393800</v>
      </c>
      <c r="F324" s="69">
        <f t="shared" si="41"/>
        <v>2250124</v>
      </c>
      <c r="G324" s="69">
        <f t="shared" si="41"/>
        <v>2250124</v>
      </c>
      <c r="H324" s="69">
        <f t="shared" si="41"/>
        <v>1767827</v>
      </c>
      <c r="I324" s="65"/>
    </row>
    <row r="325" spans="1:234" s="54" customFormat="1" ht="11.1" customHeight="1" x14ac:dyDescent="0.2">
      <c r="A325" s="59"/>
      <c r="B325" s="59"/>
      <c r="D325" s="65"/>
      <c r="E325" s="65"/>
      <c r="F325" s="65"/>
      <c r="G325" s="65"/>
      <c r="H325" s="65"/>
      <c r="I325" s="65"/>
    </row>
    <row r="326" spans="1:234" s="54" customFormat="1" ht="11.1" customHeight="1" x14ac:dyDescent="0.2">
      <c r="A326" s="59"/>
      <c r="B326" s="59"/>
      <c r="D326" s="65"/>
      <c r="E326" s="65"/>
      <c r="F326" s="65"/>
      <c r="G326" s="65"/>
      <c r="H326" s="65"/>
      <c r="I326" s="65"/>
    </row>
    <row r="327" spans="1:234" s="54" customFormat="1" ht="12.4" customHeight="1" x14ac:dyDescent="0.2">
      <c r="A327" s="55" t="s">
        <v>198</v>
      </c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5"/>
      <c r="AV327" s="55"/>
      <c r="AW327" s="55"/>
      <c r="AX327" s="55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  <c r="BX327" s="55"/>
      <c r="BY327" s="55"/>
      <c r="BZ327" s="55"/>
      <c r="CA327" s="55"/>
      <c r="CB327" s="55"/>
      <c r="CC327" s="55"/>
      <c r="CD327" s="55"/>
      <c r="CE327" s="55"/>
      <c r="CF327" s="55"/>
      <c r="CG327" s="55"/>
      <c r="CH327" s="55"/>
      <c r="CI327" s="55"/>
      <c r="CJ327" s="55"/>
      <c r="CK327" s="55"/>
      <c r="CL327" s="55"/>
      <c r="CM327" s="55"/>
      <c r="CN327" s="55"/>
      <c r="CO327" s="55"/>
      <c r="CP327" s="55"/>
      <c r="CQ327" s="55"/>
      <c r="CR327" s="55"/>
      <c r="CS327" s="55"/>
      <c r="CT327" s="55"/>
      <c r="CU327" s="55"/>
      <c r="CV327" s="55"/>
      <c r="CW327" s="55"/>
      <c r="CX327" s="55"/>
      <c r="CY327" s="55"/>
      <c r="CZ327" s="55"/>
      <c r="DA327" s="55"/>
      <c r="DB327" s="55"/>
      <c r="DC327" s="55"/>
      <c r="DD327" s="55"/>
      <c r="DE327" s="55"/>
      <c r="DF327" s="55"/>
      <c r="DG327" s="55"/>
      <c r="DH327" s="55"/>
      <c r="DI327" s="55"/>
      <c r="DJ327" s="55"/>
      <c r="DK327" s="55"/>
      <c r="DL327" s="55"/>
      <c r="DM327" s="55"/>
      <c r="DN327" s="55"/>
      <c r="DO327" s="55"/>
      <c r="DP327" s="55"/>
      <c r="DQ327" s="55"/>
      <c r="DR327" s="55"/>
      <c r="DS327" s="55"/>
      <c r="DT327" s="55"/>
      <c r="DU327" s="55"/>
      <c r="DV327" s="55"/>
      <c r="DW327" s="55"/>
      <c r="DX327" s="55"/>
      <c r="DY327" s="55"/>
      <c r="DZ327" s="55"/>
      <c r="EA327" s="55"/>
      <c r="EB327" s="55"/>
      <c r="EC327" s="55"/>
      <c r="ED327" s="55"/>
      <c r="EE327" s="55"/>
      <c r="EF327" s="55"/>
      <c r="EG327" s="55"/>
      <c r="EH327" s="55"/>
      <c r="EI327" s="55"/>
      <c r="EJ327" s="55"/>
      <c r="EK327" s="55"/>
      <c r="EL327" s="55"/>
      <c r="EM327" s="55"/>
      <c r="EN327" s="55"/>
      <c r="EO327" s="55"/>
      <c r="EP327" s="55"/>
      <c r="EQ327" s="55"/>
      <c r="ER327" s="55"/>
      <c r="ES327" s="55"/>
      <c r="ET327" s="55"/>
      <c r="EU327" s="55"/>
      <c r="EV327" s="55"/>
      <c r="EW327" s="55"/>
      <c r="EX327" s="55"/>
      <c r="EY327" s="55"/>
      <c r="EZ327" s="55"/>
      <c r="FA327" s="55"/>
      <c r="FB327" s="55"/>
      <c r="FC327" s="55"/>
      <c r="FD327" s="55"/>
      <c r="FE327" s="55"/>
      <c r="FF327" s="55"/>
      <c r="FG327" s="55"/>
      <c r="FH327" s="55"/>
      <c r="FI327" s="55"/>
      <c r="FJ327" s="55"/>
      <c r="FK327" s="55"/>
      <c r="FL327" s="55"/>
      <c r="FM327" s="55"/>
      <c r="FN327" s="55"/>
      <c r="FO327" s="55"/>
      <c r="FP327" s="55"/>
      <c r="FQ327" s="55"/>
      <c r="FR327" s="55"/>
      <c r="FS327" s="55"/>
      <c r="FT327" s="55"/>
      <c r="FU327" s="55"/>
      <c r="FV327" s="55"/>
      <c r="FW327" s="55"/>
      <c r="FX327" s="55"/>
      <c r="FY327" s="55"/>
      <c r="FZ327" s="55"/>
      <c r="GA327" s="55"/>
      <c r="GB327" s="55"/>
      <c r="GC327" s="55"/>
      <c r="GD327" s="55"/>
      <c r="GE327" s="55"/>
      <c r="GF327" s="55"/>
      <c r="GG327" s="55"/>
      <c r="GH327" s="55"/>
      <c r="GI327" s="55"/>
      <c r="GJ327" s="55"/>
      <c r="GK327" s="55"/>
      <c r="GL327" s="55"/>
      <c r="GM327" s="55"/>
      <c r="GN327" s="55"/>
      <c r="GO327" s="55"/>
      <c r="GP327" s="55"/>
      <c r="GQ327" s="55"/>
      <c r="GR327" s="55"/>
      <c r="GS327" s="55"/>
      <c r="GT327" s="55"/>
      <c r="GU327" s="55"/>
      <c r="GV327" s="55"/>
      <c r="GW327" s="55"/>
      <c r="GX327" s="55"/>
      <c r="GY327" s="55"/>
      <c r="GZ327" s="55"/>
      <c r="HA327" s="55"/>
      <c r="HB327" s="55"/>
      <c r="HC327" s="55"/>
      <c r="HD327" s="55"/>
      <c r="HE327" s="55"/>
      <c r="HF327" s="55"/>
      <c r="HG327" s="55"/>
      <c r="HH327" s="55"/>
      <c r="HI327" s="55"/>
      <c r="HJ327" s="55"/>
      <c r="HK327" s="55"/>
      <c r="HL327" s="55"/>
      <c r="HM327" s="55"/>
      <c r="HN327" s="55"/>
      <c r="HO327" s="55"/>
      <c r="HP327" s="55"/>
      <c r="HQ327" s="55"/>
      <c r="HR327" s="55"/>
      <c r="HS327" s="55"/>
      <c r="HT327" s="55"/>
      <c r="HU327" s="55"/>
      <c r="HV327" s="55"/>
      <c r="HW327" s="55"/>
      <c r="HX327" s="55"/>
      <c r="HY327" s="55"/>
      <c r="HZ327" s="55"/>
    </row>
    <row r="328" spans="1:234" s="54" customFormat="1" ht="12.4" customHeight="1" x14ac:dyDescent="0.2">
      <c r="A328" s="55" t="s">
        <v>193</v>
      </c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5"/>
      <c r="AV328" s="55"/>
      <c r="AW328" s="55"/>
      <c r="AX328" s="55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  <c r="BX328" s="55"/>
      <c r="BY328" s="55"/>
      <c r="BZ328" s="55"/>
      <c r="CA328" s="55"/>
      <c r="CB328" s="55"/>
      <c r="CC328" s="55"/>
      <c r="CD328" s="55"/>
      <c r="CE328" s="55"/>
      <c r="CF328" s="55"/>
      <c r="CG328" s="55"/>
      <c r="CH328" s="55"/>
      <c r="CI328" s="55"/>
      <c r="CJ328" s="55"/>
      <c r="CK328" s="55"/>
      <c r="CL328" s="55"/>
      <c r="CM328" s="55"/>
      <c r="CN328" s="55"/>
      <c r="CO328" s="55"/>
      <c r="CP328" s="55"/>
      <c r="CQ328" s="55"/>
      <c r="CR328" s="55"/>
      <c r="CS328" s="55"/>
      <c r="CT328" s="55"/>
      <c r="CU328" s="55"/>
      <c r="CV328" s="55"/>
      <c r="CW328" s="55"/>
      <c r="CX328" s="55"/>
      <c r="CY328" s="55"/>
      <c r="CZ328" s="55"/>
      <c r="DA328" s="55"/>
      <c r="DB328" s="55"/>
      <c r="DC328" s="55"/>
      <c r="DD328" s="55"/>
      <c r="DE328" s="55"/>
      <c r="DF328" s="55"/>
      <c r="DG328" s="55"/>
      <c r="DH328" s="55"/>
      <c r="DI328" s="55"/>
      <c r="DJ328" s="55"/>
      <c r="DK328" s="55"/>
      <c r="DL328" s="55"/>
      <c r="DM328" s="55"/>
      <c r="DN328" s="55"/>
      <c r="DO328" s="55"/>
      <c r="DP328" s="55"/>
      <c r="DQ328" s="55"/>
      <c r="DR328" s="55"/>
      <c r="DS328" s="55"/>
      <c r="DT328" s="55"/>
      <c r="DU328" s="55"/>
      <c r="DV328" s="55"/>
      <c r="DW328" s="55"/>
      <c r="DX328" s="55"/>
      <c r="DY328" s="55"/>
      <c r="DZ328" s="55"/>
      <c r="EA328" s="55"/>
      <c r="EB328" s="55"/>
      <c r="EC328" s="55"/>
      <c r="ED328" s="55"/>
      <c r="EE328" s="55"/>
      <c r="EF328" s="55"/>
      <c r="EG328" s="55"/>
      <c r="EH328" s="55"/>
      <c r="EI328" s="55"/>
      <c r="EJ328" s="55"/>
      <c r="EK328" s="55"/>
      <c r="EL328" s="55"/>
      <c r="EM328" s="55"/>
      <c r="EN328" s="55"/>
      <c r="EO328" s="55"/>
      <c r="EP328" s="55"/>
      <c r="EQ328" s="55"/>
      <c r="ER328" s="55"/>
      <c r="ES328" s="55"/>
      <c r="ET328" s="55"/>
      <c r="EU328" s="55"/>
      <c r="EV328" s="55"/>
      <c r="EW328" s="55"/>
      <c r="EX328" s="55"/>
      <c r="EY328" s="55"/>
      <c r="EZ328" s="55"/>
      <c r="FA328" s="55"/>
      <c r="FB328" s="55"/>
      <c r="FC328" s="55"/>
      <c r="FD328" s="55"/>
      <c r="FE328" s="55"/>
      <c r="FF328" s="55"/>
      <c r="FG328" s="55"/>
      <c r="FH328" s="55"/>
      <c r="FI328" s="55"/>
      <c r="FJ328" s="55"/>
      <c r="FK328" s="55"/>
      <c r="FL328" s="55"/>
      <c r="FM328" s="55"/>
      <c r="FN328" s="55"/>
      <c r="FO328" s="55"/>
      <c r="FP328" s="55"/>
      <c r="FQ328" s="55"/>
      <c r="FR328" s="55"/>
      <c r="FS328" s="55"/>
      <c r="FT328" s="55"/>
      <c r="FU328" s="55"/>
      <c r="FV328" s="55"/>
      <c r="FW328" s="55"/>
      <c r="FX328" s="55"/>
      <c r="FY328" s="55"/>
      <c r="FZ328" s="55"/>
      <c r="GA328" s="55"/>
      <c r="GB328" s="55"/>
      <c r="GC328" s="55"/>
      <c r="GD328" s="55"/>
      <c r="GE328" s="55"/>
      <c r="GF328" s="55"/>
      <c r="GG328" s="55"/>
      <c r="GH328" s="55"/>
      <c r="GI328" s="55"/>
      <c r="GJ328" s="55"/>
      <c r="GK328" s="55"/>
      <c r="GL328" s="55"/>
      <c r="GM328" s="55"/>
      <c r="GN328" s="55"/>
      <c r="GO328" s="55"/>
      <c r="GP328" s="55"/>
      <c r="GQ328" s="55"/>
      <c r="GR328" s="55"/>
      <c r="GS328" s="55"/>
      <c r="GT328" s="55"/>
      <c r="GU328" s="55"/>
      <c r="GV328" s="55"/>
      <c r="GW328" s="55"/>
      <c r="GX328" s="55"/>
      <c r="GY328" s="55"/>
      <c r="GZ328" s="55"/>
      <c r="HA328" s="55"/>
      <c r="HB328" s="55"/>
      <c r="HC328" s="55"/>
      <c r="HD328" s="55"/>
      <c r="HE328" s="55"/>
      <c r="HF328" s="55"/>
      <c r="HG328" s="55"/>
      <c r="HH328" s="55"/>
      <c r="HI328" s="55"/>
      <c r="HJ328" s="55"/>
      <c r="HK328" s="55"/>
      <c r="HL328" s="55"/>
      <c r="HM328" s="55"/>
      <c r="HN328" s="55"/>
      <c r="HO328" s="55"/>
      <c r="HP328" s="55"/>
      <c r="HQ328" s="55"/>
      <c r="HR328" s="55"/>
      <c r="HS328" s="55"/>
      <c r="HT328" s="55"/>
      <c r="HU328" s="55"/>
      <c r="HV328" s="55"/>
      <c r="HW328" s="55"/>
      <c r="HX328" s="55"/>
      <c r="HY328" s="55"/>
      <c r="HZ328" s="55"/>
    </row>
    <row r="329" spans="1:234" s="54" customFormat="1" ht="11.1" customHeight="1" x14ac:dyDescent="0.2">
      <c r="A329" s="59" t="s">
        <v>50</v>
      </c>
      <c r="B329" s="59"/>
      <c r="D329" s="65"/>
      <c r="E329" s="65"/>
      <c r="F329" s="65"/>
      <c r="G329" s="65"/>
      <c r="H329" s="65"/>
      <c r="I329" s="65"/>
    </row>
    <row r="330" spans="1:234" ht="11.1" customHeight="1" x14ac:dyDescent="0.2">
      <c r="A330" s="60" t="s">
        <v>236</v>
      </c>
      <c r="B330" s="60" t="s">
        <v>236</v>
      </c>
      <c r="C330" s="61" t="s">
        <v>439</v>
      </c>
      <c r="D330" s="85">
        <v>53550</v>
      </c>
      <c r="E330" s="85"/>
      <c r="F330" s="85">
        <f>SUM(D330:E330)</f>
        <v>53550</v>
      </c>
      <c r="G330" s="85">
        <v>53550</v>
      </c>
      <c r="H330" s="85">
        <v>48450</v>
      </c>
      <c r="I330" s="48" t="s">
        <v>259</v>
      </c>
    </row>
    <row r="331" spans="1:234" ht="11.1" customHeight="1" x14ac:dyDescent="0.2">
      <c r="A331" s="60" t="s">
        <v>236</v>
      </c>
      <c r="B331" s="60"/>
      <c r="C331" s="61" t="s">
        <v>440</v>
      </c>
      <c r="D331" s="85">
        <v>5759000</v>
      </c>
      <c r="E331" s="85"/>
      <c r="F331" s="85">
        <f t="shared" ref="F331:F349" si="42">SUM(D331:E331)</f>
        <v>5759000</v>
      </c>
      <c r="G331" s="85">
        <v>5759000</v>
      </c>
      <c r="H331" s="85">
        <v>5759000</v>
      </c>
      <c r="I331" s="48" t="s">
        <v>259</v>
      </c>
    </row>
    <row r="332" spans="1:234" ht="11.1" customHeight="1" x14ac:dyDescent="0.2">
      <c r="A332" s="60" t="s">
        <v>236</v>
      </c>
      <c r="B332" s="60"/>
      <c r="C332" s="61" t="s">
        <v>441</v>
      </c>
      <c r="D332" s="85">
        <v>11624500</v>
      </c>
      <c r="E332" s="85"/>
      <c r="F332" s="85">
        <f t="shared" si="42"/>
        <v>11624500</v>
      </c>
      <c r="G332" s="85">
        <v>11624500</v>
      </c>
      <c r="H332" s="85">
        <v>11624500</v>
      </c>
      <c r="I332" s="48" t="s">
        <v>259</v>
      </c>
    </row>
    <row r="333" spans="1:234" ht="11.1" customHeight="1" x14ac:dyDescent="0.2">
      <c r="A333" s="60" t="s">
        <v>236</v>
      </c>
      <c r="B333" s="60"/>
      <c r="C333" s="61" t="s">
        <v>491</v>
      </c>
      <c r="D333" s="85">
        <v>120000</v>
      </c>
      <c r="E333" s="85"/>
      <c r="F333" s="85">
        <f t="shared" si="42"/>
        <v>120000</v>
      </c>
      <c r="G333" s="85">
        <v>120000</v>
      </c>
      <c r="H333" s="85">
        <v>130000</v>
      </c>
      <c r="I333" s="48" t="s">
        <v>259</v>
      </c>
    </row>
    <row r="334" spans="1:234" ht="11.1" customHeight="1" x14ac:dyDescent="0.2">
      <c r="A334" s="60" t="s">
        <v>236</v>
      </c>
      <c r="B334" s="60"/>
      <c r="C334" s="61" t="s">
        <v>442</v>
      </c>
      <c r="D334" s="85">
        <v>100000</v>
      </c>
      <c r="E334" s="85"/>
      <c r="F334" s="85">
        <f t="shared" si="42"/>
        <v>100000</v>
      </c>
      <c r="G334" s="85">
        <v>100000</v>
      </c>
      <c r="H334" s="85">
        <v>100000</v>
      </c>
      <c r="I334" s="48" t="s">
        <v>259</v>
      </c>
    </row>
    <row r="335" spans="1:234" ht="11.1" customHeight="1" x14ac:dyDescent="0.2">
      <c r="A335" s="60" t="s">
        <v>236</v>
      </c>
      <c r="B335" s="60"/>
      <c r="C335" s="61" t="s">
        <v>443</v>
      </c>
      <c r="D335" s="85">
        <v>4553570</v>
      </c>
      <c r="E335" s="85"/>
      <c r="F335" s="85">
        <f t="shared" si="42"/>
        <v>4553570</v>
      </c>
      <c r="G335" s="85">
        <v>4553570</v>
      </c>
      <c r="H335" s="85">
        <v>4553570</v>
      </c>
      <c r="I335" s="48" t="s">
        <v>259</v>
      </c>
    </row>
    <row r="336" spans="1:234" ht="11.1" customHeight="1" x14ac:dyDescent="0.2">
      <c r="A336" s="60" t="s">
        <v>236</v>
      </c>
      <c r="B336" s="60"/>
      <c r="C336" s="61" t="s">
        <v>444</v>
      </c>
      <c r="D336" s="85">
        <v>8500000</v>
      </c>
      <c r="E336" s="85"/>
      <c r="F336" s="85">
        <f t="shared" si="42"/>
        <v>8500000</v>
      </c>
      <c r="G336" s="85">
        <v>8500000</v>
      </c>
      <c r="H336" s="85">
        <v>8500000</v>
      </c>
      <c r="I336" s="48" t="s">
        <v>259</v>
      </c>
    </row>
    <row r="337" spans="1:9" ht="11.1" customHeight="1" x14ac:dyDescent="0.2">
      <c r="A337" s="60" t="s">
        <v>236</v>
      </c>
      <c r="B337" s="60"/>
      <c r="C337" s="61" t="s">
        <v>400</v>
      </c>
      <c r="D337" s="85">
        <v>3915653</v>
      </c>
      <c r="E337" s="85"/>
      <c r="F337" s="85">
        <f t="shared" si="42"/>
        <v>3915653</v>
      </c>
      <c r="G337" s="85">
        <v>3915653</v>
      </c>
      <c r="H337" s="85">
        <v>11498428</v>
      </c>
      <c r="I337" s="48" t="s">
        <v>259</v>
      </c>
    </row>
    <row r="338" spans="1:9" ht="11.1" customHeight="1" x14ac:dyDescent="0.2">
      <c r="A338" s="60" t="s">
        <v>345</v>
      </c>
      <c r="B338" s="60" t="s">
        <v>345</v>
      </c>
      <c r="C338" s="61" t="s">
        <v>445</v>
      </c>
      <c r="D338" s="85">
        <v>8868000</v>
      </c>
      <c r="E338" s="85"/>
      <c r="F338" s="85">
        <f t="shared" si="42"/>
        <v>8868000</v>
      </c>
      <c r="G338" s="85">
        <v>8868000</v>
      </c>
      <c r="H338" s="85">
        <v>10696000</v>
      </c>
      <c r="I338" s="48" t="s">
        <v>259</v>
      </c>
    </row>
    <row r="339" spans="1:9" ht="11.1" customHeight="1" x14ac:dyDescent="0.2">
      <c r="A339" s="60" t="s">
        <v>346</v>
      </c>
      <c r="B339" s="60" t="s">
        <v>346</v>
      </c>
      <c r="C339" s="45" t="s">
        <v>446</v>
      </c>
      <c r="D339" s="85">
        <v>32495</v>
      </c>
      <c r="E339" s="85"/>
      <c r="F339" s="85">
        <f t="shared" si="42"/>
        <v>32495</v>
      </c>
      <c r="G339" s="85">
        <v>31525</v>
      </c>
      <c r="H339" s="85">
        <v>32832</v>
      </c>
      <c r="I339" s="48" t="s">
        <v>259</v>
      </c>
    </row>
    <row r="340" spans="1:9" ht="11.1" customHeight="1" x14ac:dyDescent="0.2">
      <c r="A340" s="60" t="s">
        <v>512</v>
      </c>
      <c r="B340" s="60" t="s">
        <v>282</v>
      </c>
      <c r="C340" s="45" t="s">
        <v>492</v>
      </c>
      <c r="D340" s="85">
        <v>2881326</v>
      </c>
      <c r="E340" s="85"/>
      <c r="F340" s="85">
        <f t="shared" si="42"/>
        <v>2881326</v>
      </c>
      <c r="G340" s="85">
        <v>2881326</v>
      </c>
      <c r="H340" s="85">
        <v>2881326</v>
      </c>
      <c r="I340" s="48" t="s">
        <v>259</v>
      </c>
    </row>
    <row r="341" spans="1:9" ht="11.1" customHeight="1" x14ac:dyDescent="0.2">
      <c r="A341" s="60" t="s">
        <v>512</v>
      </c>
      <c r="B341" s="60"/>
      <c r="C341" s="45" t="s">
        <v>435</v>
      </c>
      <c r="D341" s="85">
        <v>1774958</v>
      </c>
      <c r="E341" s="85"/>
      <c r="F341" s="85">
        <f>SUM(D341:E341)</f>
        <v>1774958</v>
      </c>
      <c r="G341" s="85">
        <v>1774958</v>
      </c>
      <c r="H341" s="85"/>
      <c r="I341" s="48" t="s">
        <v>259</v>
      </c>
    </row>
    <row r="342" spans="1:9" ht="11.1" customHeight="1" x14ac:dyDescent="0.2">
      <c r="A342" s="60" t="s">
        <v>512</v>
      </c>
      <c r="B342" s="60"/>
      <c r="C342" s="45" t="s">
        <v>513</v>
      </c>
      <c r="D342" s="85">
        <v>0</v>
      </c>
      <c r="E342" s="85"/>
      <c r="F342" s="85">
        <f>SUM(D342:E342)</f>
        <v>0</v>
      </c>
      <c r="G342" s="85">
        <v>946036</v>
      </c>
      <c r="H342" s="85"/>
      <c r="I342" s="48" t="s">
        <v>259</v>
      </c>
    </row>
    <row r="343" spans="1:9" ht="11.1" customHeight="1" x14ac:dyDescent="0.2">
      <c r="A343" s="60" t="s">
        <v>249</v>
      </c>
      <c r="B343" s="60" t="s">
        <v>249</v>
      </c>
      <c r="C343" s="45" t="s">
        <v>337</v>
      </c>
      <c r="D343" s="85">
        <v>0</v>
      </c>
      <c r="E343" s="85">
        <v>2395220</v>
      </c>
      <c r="F343" s="85">
        <f t="shared" si="42"/>
        <v>2395220</v>
      </c>
      <c r="G343" s="85">
        <v>2395220</v>
      </c>
      <c r="H343" s="85"/>
      <c r="I343" s="48" t="s">
        <v>259</v>
      </c>
    </row>
    <row r="344" spans="1:9" ht="11.1" customHeight="1" x14ac:dyDescent="0.2">
      <c r="A344" s="60" t="s">
        <v>249</v>
      </c>
      <c r="B344" s="60"/>
      <c r="C344" s="45" t="s">
        <v>402</v>
      </c>
      <c r="D344" s="85">
        <v>0</v>
      </c>
      <c r="E344" s="85"/>
      <c r="F344" s="85">
        <f t="shared" si="42"/>
        <v>0</v>
      </c>
      <c r="G344" s="85">
        <v>0</v>
      </c>
      <c r="H344" s="85"/>
      <c r="I344" s="48" t="s">
        <v>259</v>
      </c>
    </row>
    <row r="345" spans="1:9" ht="11.1" customHeight="1" x14ac:dyDescent="0.2">
      <c r="A345" s="60" t="s">
        <v>249</v>
      </c>
      <c r="B345" s="60"/>
      <c r="C345" s="45" t="s">
        <v>250</v>
      </c>
      <c r="D345" s="85">
        <v>0</v>
      </c>
      <c r="E345" s="85">
        <v>8079900</v>
      </c>
      <c r="F345" s="85">
        <f t="shared" si="42"/>
        <v>8079900</v>
      </c>
      <c r="G345" s="85">
        <v>8079900</v>
      </c>
      <c r="H345" s="85"/>
      <c r="I345" s="48" t="s">
        <v>259</v>
      </c>
    </row>
    <row r="346" spans="1:9" ht="11.1" customHeight="1" x14ac:dyDescent="0.2">
      <c r="A346" s="60" t="s">
        <v>482</v>
      </c>
      <c r="B346" s="60"/>
      <c r="C346" s="45" t="s">
        <v>483</v>
      </c>
      <c r="D346" s="85">
        <v>0</v>
      </c>
      <c r="E346" s="85"/>
      <c r="F346" s="85">
        <f t="shared" si="42"/>
        <v>0</v>
      </c>
      <c r="G346" s="85">
        <v>0</v>
      </c>
      <c r="H346" s="85"/>
      <c r="I346" s="48" t="s">
        <v>259</v>
      </c>
    </row>
    <row r="347" spans="1:9" ht="11.1" customHeight="1" x14ac:dyDescent="0.2">
      <c r="A347" s="60" t="s">
        <v>403</v>
      </c>
      <c r="B347" s="60"/>
      <c r="C347" s="45" t="s">
        <v>404</v>
      </c>
      <c r="D347" s="85">
        <v>0</v>
      </c>
      <c r="E347" s="85"/>
      <c r="F347" s="85">
        <f t="shared" si="42"/>
        <v>0</v>
      </c>
      <c r="G347" s="85">
        <v>0</v>
      </c>
      <c r="H347" s="85"/>
      <c r="I347" s="48" t="s">
        <v>259</v>
      </c>
    </row>
    <row r="348" spans="1:9" ht="11.1" customHeight="1" x14ac:dyDescent="0.2">
      <c r="A348" s="60" t="s">
        <v>403</v>
      </c>
      <c r="B348" s="60"/>
      <c r="C348" s="45" t="s">
        <v>408</v>
      </c>
      <c r="D348" s="85">
        <v>0</v>
      </c>
      <c r="E348" s="85"/>
      <c r="F348" s="85">
        <f t="shared" si="42"/>
        <v>0</v>
      </c>
      <c r="G348" s="85">
        <v>0</v>
      </c>
      <c r="H348" s="85"/>
      <c r="I348" s="48" t="s">
        <v>259</v>
      </c>
    </row>
    <row r="349" spans="1:9" ht="11.1" customHeight="1" x14ac:dyDescent="0.2">
      <c r="A349" s="60" t="s">
        <v>330</v>
      </c>
      <c r="B349" s="60" t="s">
        <v>330</v>
      </c>
      <c r="C349" s="45" t="s">
        <v>551</v>
      </c>
      <c r="D349" s="85">
        <v>0</v>
      </c>
      <c r="E349" s="45"/>
      <c r="F349" s="85">
        <f t="shared" si="42"/>
        <v>0</v>
      </c>
      <c r="G349" s="85">
        <v>1767827</v>
      </c>
      <c r="H349" s="85"/>
      <c r="I349" s="48" t="s">
        <v>259</v>
      </c>
    </row>
    <row r="350" spans="1:9" s="54" customFormat="1" ht="11.1" customHeight="1" x14ac:dyDescent="0.2">
      <c r="A350" s="69"/>
      <c r="B350" s="69"/>
      <c r="C350" s="69" t="s">
        <v>60</v>
      </c>
      <c r="D350" s="69">
        <f>SUM(D330:D349)</f>
        <v>48183052</v>
      </c>
      <c r="E350" s="69">
        <f t="shared" ref="E350:H350" si="43">SUM(E330:E349)</f>
        <v>10475120</v>
      </c>
      <c r="F350" s="69">
        <f t="shared" si="43"/>
        <v>58658172</v>
      </c>
      <c r="G350" s="69">
        <f t="shared" si="43"/>
        <v>61371065</v>
      </c>
      <c r="H350" s="69">
        <f t="shared" si="43"/>
        <v>55824106</v>
      </c>
      <c r="I350" s="86"/>
    </row>
    <row r="351" spans="1:9" s="54" customFormat="1" ht="11.1" customHeight="1" x14ac:dyDescent="0.2">
      <c r="A351" s="65"/>
      <c r="B351" s="65"/>
      <c r="C351" s="65"/>
      <c r="D351" s="65"/>
      <c r="E351" s="65"/>
      <c r="F351" s="65"/>
      <c r="G351" s="65"/>
      <c r="H351" s="65"/>
      <c r="I351" s="65"/>
    </row>
    <row r="352" spans="1:9" s="54" customFormat="1" ht="11.1" customHeight="1" x14ac:dyDescent="0.2">
      <c r="A352" s="65"/>
      <c r="B352" s="65"/>
      <c r="C352" s="65"/>
      <c r="D352" s="65"/>
      <c r="E352" s="65"/>
      <c r="F352" s="65"/>
      <c r="G352" s="65"/>
      <c r="H352" s="65"/>
      <c r="I352" s="65"/>
    </row>
    <row r="353" spans="1:234" s="50" customFormat="1" x14ac:dyDescent="0.2">
      <c r="A353" s="55" t="s">
        <v>413</v>
      </c>
      <c r="B353" s="55"/>
      <c r="D353" s="58"/>
      <c r="E353" s="58"/>
      <c r="F353" s="58"/>
      <c r="G353" s="58"/>
      <c r="H353" s="58"/>
      <c r="I353" s="58"/>
    </row>
    <row r="354" spans="1:234" s="50" customFormat="1" x14ac:dyDescent="0.2">
      <c r="A354" s="55" t="s">
        <v>193</v>
      </c>
      <c r="B354" s="55"/>
      <c r="D354" s="58"/>
      <c r="E354" s="58"/>
      <c r="F354" s="58"/>
      <c r="G354" s="58"/>
      <c r="H354" s="58"/>
      <c r="I354" s="58"/>
    </row>
    <row r="355" spans="1:234" s="88" customFormat="1" x14ac:dyDescent="0.2">
      <c r="A355" s="87" t="s">
        <v>52</v>
      </c>
      <c r="B355" s="87"/>
      <c r="D355" s="49"/>
      <c r="E355" s="49"/>
      <c r="F355" s="49"/>
      <c r="G355" s="49"/>
      <c r="H355" s="49"/>
      <c r="I355" s="49"/>
    </row>
    <row r="356" spans="1:234" x14ac:dyDescent="0.2">
      <c r="A356" s="60" t="s">
        <v>414</v>
      </c>
      <c r="B356" s="60" t="s">
        <v>415</v>
      </c>
      <c r="C356" s="61" t="s">
        <v>447</v>
      </c>
      <c r="D356" s="45">
        <v>1069931</v>
      </c>
      <c r="E356" s="45">
        <v>0</v>
      </c>
      <c r="F356" s="45">
        <f>D356+E356</f>
        <v>1069931</v>
      </c>
      <c r="G356" s="45">
        <v>1069931</v>
      </c>
      <c r="H356" s="45">
        <v>0</v>
      </c>
      <c r="I356" s="48" t="s">
        <v>259</v>
      </c>
    </row>
    <row r="357" spans="1:234" s="54" customFormat="1" x14ac:dyDescent="0.2">
      <c r="A357" s="67"/>
      <c r="B357" s="67"/>
      <c r="C357" s="68" t="s">
        <v>53</v>
      </c>
      <c r="D357" s="69">
        <f t="shared" ref="D357:H357" si="44">SUM(D356:D356)</f>
        <v>1069931</v>
      </c>
      <c r="E357" s="69">
        <f t="shared" si="44"/>
        <v>0</v>
      </c>
      <c r="F357" s="69">
        <f t="shared" si="44"/>
        <v>1069931</v>
      </c>
      <c r="G357" s="69">
        <f t="shared" si="44"/>
        <v>1069931</v>
      </c>
      <c r="H357" s="69">
        <f t="shared" si="44"/>
        <v>0</v>
      </c>
      <c r="I357" s="65"/>
    </row>
    <row r="358" spans="1:234" s="54" customFormat="1" x14ac:dyDescent="0.2">
      <c r="A358" s="59"/>
      <c r="B358" s="59"/>
      <c r="D358" s="65"/>
      <c r="E358" s="65"/>
      <c r="F358" s="65"/>
      <c r="G358" s="65"/>
      <c r="H358" s="65"/>
      <c r="I358" s="65"/>
    </row>
    <row r="359" spans="1:234" s="54" customFormat="1" ht="11.1" customHeight="1" x14ac:dyDescent="0.2">
      <c r="A359" s="65"/>
      <c r="B359" s="65"/>
      <c r="C359" s="65"/>
      <c r="D359" s="65"/>
      <c r="E359" s="65"/>
      <c r="F359" s="65"/>
      <c r="G359" s="65"/>
      <c r="H359" s="65"/>
      <c r="I359" s="65"/>
    </row>
    <row r="360" spans="1:234" s="88" customFormat="1" ht="11.85" customHeight="1" x14ac:dyDescent="0.2">
      <c r="A360" s="89" t="s">
        <v>300</v>
      </c>
      <c r="B360" s="89"/>
      <c r="C360" s="50"/>
      <c r="D360" s="49"/>
      <c r="E360" s="49"/>
      <c r="F360" s="49"/>
      <c r="G360" s="49"/>
      <c r="H360" s="49"/>
      <c r="I360" s="49"/>
    </row>
    <row r="361" spans="1:234" s="88" customFormat="1" ht="11.85" customHeight="1" x14ac:dyDescent="0.2">
      <c r="A361" s="55" t="s">
        <v>193</v>
      </c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  <c r="AC361" s="55"/>
      <c r="AD361" s="55"/>
      <c r="AE361" s="55"/>
      <c r="AF361" s="55"/>
      <c r="AG361" s="55"/>
      <c r="AH361" s="55"/>
      <c r="AI361" s="55"/>
      <c r="AJ361" s="55"/>
      <c r="AK361" s="55"/>
      <c r="AL361" s="55"/>
      <c r="AM361" s="55"/>
      <c r="AN361" s="55"/>
      <c r="AO361" s="55"/>
      <c r="AP361" s="55"/>
      <c r="AQ361" s="55"/>
      <c r="AR361" s="55"/>
      <c r="AS361" s="55"/>
      <c r="AT361" s="55"/>
      <c r="AU361" s="55"/>
      <c r="AV361" s="55"/>
      <c r="AW361" s="55"/>
      <c r="AX361" s="55"/>
      <c r="AY361" s="55"/>
      <c r="AZ361" s="55"/>
      <c r="BA361" s="55"/>
      <c r="BB361" s="55"/>
      <c r="BC361" s="55"/>
      <c r="BD361" s="55"/>
      <c r="BE361" s="55"/>
      <c r="BF361" s="55"/>
      <c r="BG361" s="55"/>
      <c r="BH361" s="55"/>
      <c r="BI361" s="55"/>
      <c r="BJ361" s="55"/>
      <c r="BK361" s="55"/>
      <c r="BL361" s="55"/>
      <c r="BM361" s="55"/>
      <c r="BN361" s="55"/>
      <c r="BO361" s="55"/>
      <c r="BP361" s="55"/>
      <c r="BQ361" s="55"/>
      <c r="BR361" s="55"/>
      <c r="BS361" s="55"/>
      <c r="BT361" s="55"/>
      <c r="BU361" s="55"/>
      <c r="BV361" s="55"/>
      <c r="BW361" s="55"/>
      <c r="BX361" s="55"/>
      <c r="BY361" s="55"/>
      <c r="BZ361" s="55"/>
      <c r="CA361" s="55"/>
      <c r="CB361" s="55"/>
      <c r="CC361" s="55"/>
      <c r="CD361" s="55"/>
      <c r="CE361" s="55"/>
      <c r="CF361" s="55"/>
      <c r="CG361" s="55"/>
      <c r="CH361" s="55"/>
      <c r="CI361" s="55"/>
      <c r="CJ361" s="55"/>
      <c r="CK361" s="55"/>
      <c r="CL361" s="55"/>
      <c r="CM361" s="55"/>
      <c r="CN361" s="55"/>
      <c r="CO361" s="55"/>
      <c r="CP361" s="55"/>
      <c r="CQ361" s="55"/>
      <c r="CR361" s="55"/>
      <c r="CS361" s="55"/>
      <c r="CT361" s="55"/>
      <c r="CU361" s="55"/>
      <c r="CV361" s="55"/>
      <c r="CW361" s="55"/>
      <c r="CX361" s="55"/>
      <c r="CY361" s="55"/>
      <c r="CZ361" s="55"/>
      <c r="DA361" s="55"/>
      <c r="DB361" s="55"/>
      <c r="DC361" s="55"/>
      <c r="DD361" s="55"/>
      <c r="DE361" s="55"/>
      <c r="DF361" s="55"/>
      <c r="DG361" s="55"/>
      <c r="DH361" s="55"/>
      <c r="DI361" s="55"/>
      <c r="DJ361" s="55"/>
      <c r="DK361" s="55"/>
      <c r="DL361" s="55"/>
      <c r="DM361" s="55"/>
      <c r="DN361" s="55"/>
      <c r="DO361" s="55"/>
      <c r="DP361" s="55"/>
      <c r="DQ361" s="55"/>
      <c r="DR361" s="55"/>
      <c r="DS361" s="55"/>
      <c r="DT361" s="55"/>
      <c r="DU361" s="55"/>
      <c r="DV361" s="55"/>
      <c r="DW361" s="55"/>
      <c r="DX361" s="55"/>
      <c r="DY361" s="55"/>
      <c r="DZ361" s="55"/>
      <c r="EA361" s="55"/>
      <c r="EB361" s="55"/>
      <c r="EC361" s="55"/>
      <c r="ED361" s="55"/>
      <c r="EE361" s="55"/>
      <c r="EF361" s="55"/>
      <c r="EG361" s="55"/>
      <c r="EH361" s="55"/>
      <c r="EI361" s="55"/>
      <c r="EJ361" s="55"/>
      <c r="EK361" s="55"/>
      <c r="EL361" s="55"/>
      <c r="EM361" s="55"/>
      <c r="EN361" s="55"/>
      <c r="EO361" s="55"/>
      <c r="EP361" s="55"/>
      <c r="EQ361" s="55"/>
      <c r="ER361" s="55"/>
      <c r="ES361" s="55"/>
      <c r="ET361" s="55"/>
      <c r="EU361" s="55"/>
      <c r="EV361" s="55"/>
      <c r="EW361" s="55"/>
      <c r="EX361" s="55"/>
      <c r="EY361" s="55"/>
      <c r="EZ361" s="55"/>
      <c r="FA361" s="55"/>
      <c r="FB361" s="55"/>
      <c r="FC361" s="55"/>
      <c r="FD361" s="55"/>
      <c r="FE361" s="55"/>
      <c r="FF361" s="55"/>
      <c r="FG361" s="55"/>
      <c r="FH361" s="55"/>
      <c r="FI361" s="55"/>
      <c r="FJ361" s="55"/>
      <c r="FK361" s="55"/>
      <c r="FL361" s="55"/>
      <c r="FM361" s="55"/>
      <c r="FN361" s="55"/>
      <c r="FO361" s="55"/>
      <c r="FP361" s="55"/>
      <c r="FQ361" s="55"/>
      <c r="FR361" s="55"/>
      <c r="FS361" s="55"/>
      <c r="FT361" s="55"/>
      <c r="FU361" s="55"/>
      <c r="FV361" s="55"/>
      <c r="FW361" s="55"/>
      <c r="FX361" s="55"/>
      <c r="FY361" s="55"/>
      <c r="FZ361" s="55"/>
      <c r="GA361" s="55"/>
      <c r="GB361" s="55"/>
      <c r="GC361" s="55"/>
      <c r="GD361" s="55"/>
      <c r="GE361" s="55"/>
      <c r="GF361" s="55"/>
      <c r="GG361" s="55"/>
      <c r="GH361" s="55"/>
      <c r="GI361" s="55"/>
      <c r="GJ361" s="55"/>
      <c r="GK361" s="55"/>
      <c r="GL361" s="55"/>
      <c r="GM361" s="55"/>
      <c r="GN361" s="55"/>
      <c r="GO361" s="55"/>
      <c r="GP361" s="55"/>
      <c r="GQ361" s="55"/>
      <c r="GR361" s="55"/>
      <c r="GS361" s="55"/>
      <c r="GT361" s="55"/>
      <c r="GU361" s="55"/>
      <c r="GV361" s="55"/>
      <c r="GW361" s="55"/>
      <c r="GX361" s="55"/>
      <c r="GY361" s="55"/>
      <c r="GZ361" s="55"/>
      <c r="HA361" s="55"/>
      <c r="HB361" s="55"/>
      <c r="HC361" s="55"/>
      <c r="HD361" s="55"/>
      <c r="HE361" s="55"/>
      <c r="HF361" s="55"/>
      <c r="HG361" s="55"/>
      <c r="HH361" s="55"/>
      <c r="HI361" s="55"/>
      <c r="HJ361" s="55"/>
      <c r="HK361" s="55"/>
      <c r="HL361" s="55"/>
      <c r="HM361" s="55"/>
      <c r="HN361" s="55"/>
      <c r="HO361" s="55"/>
      <c r="HP361" s="55"/>
      <c r="HQ361" s="55"/>
      <c r="HR361" s="55"/>
      <c r="HS361" s="55"/>
      <c r="HT361" s="55"/>
      <c r="HU361" s="55"/>
      <c r="HV361" s="55"/>
      <c r="HW361" s="55"/>
      <c r="HX361" s="55"/>
      <c r="HY361" s="55"/>
      <c r="HZ361" s="55"/>
    </row>
    <row r="362" spans="1:234" s="88" customFormat="1" x14ac:dyDescent="0.2">
      <c r="A362" s="87" t="s">
        <v>50</v>
      </c>
      <c r="B362" s="87"/>
      <c r="D362" s="49"/>
      <c r="E362" s="49"/>
      <c r="F362" s="49"/>
      <c r="G362" s="49"/>
      <c r="H362" s="49"/>
      <c r="I362" s="49"/>
    </row>
    <row r="363" spans="1:234" ht="11.1" customHeight="1" x14ac:dyDescent="0.2">
      <c r="A363" s="60" t="s">
        <v>269</v>
      </c>
      <c r="B363" s="60" t="s">
        <v>269</v>
      </c>
      <c r="C363" s="45" t="s">
        <v>448</v>
      </c>
      <c r="D363" s="85">
        <v>0</v>
      </c>
      <c r="E363" s="85"/>
      <c r="F363" s="85">
        <f t="shared" ref="F363:F364" si="45">SUM(D363:E363)</f>
        <v>0</v>
      </c>
      <c r="G363" s="85">
        <v>0</v>
      </c>
      <c r="H363" s="85">
        <v>0</v>
      </c>
      <c r="I363" s="48" t="s">
        <v>259</v>
      </c>
    </row>
    <row r="364" spans="1:234" ht="11.1" customHeight="1" x14ac:dyDescent="0.2">
      <c r="A364" s="60" t="s">
        <v>269</v>
      </c>
      <c r="B364" s="60"/>
      <c r="C364" s="45" t="s">
        <v>449</v>
      </c>
      <c r="D364" s="85">
        <v>0</v>
      </c>
      <c r="E364" s="85"/>
      <c r="F364" s="85">
        <f t="shared" si="45"/>
        <v>0</v>
      </c>
      <c r="G364" s="85">
        <v>0</v>
      </c>
      <c r="H364" s="85">
        <v>0</v>
      </c>
      <c r="I364" s="48" t="s">
        <v>259</v>
      </c>
    </row>
    <row r="365" spans="1:234" s="54" customFormat="1" x14ac:dyDescent="0.2">
      <c r="A365" s="67"/>
      <c r="B365" s="67"/>
      <c r="C365" s="68" t="s">
        <v>51</v>
      </c>
      <c r="D365" s="69">
        <f t="shared" ref="D365:H365" si="46">SUM(D363:D364)</f>
        <v>0</v>
      </c>
      <c r="E365" s="69">
        <f t="shared" si="46"/>
        <v>0</v>
      </c>
      <c r="F365" s="69">
        <f t="shared" si="46"/>
        <v>0</v>
      </c>
      <c r="G365" s="69">
        <f t="shared" si="46"/>
        <v>0</v>
      </c>
      <c r="H365" s="69">
        <f t="shared" si="46"/>
        <v>0</v>
      </c>
      <c r="I365" s="65"/>
    </row>
    <row r="366" spans="1:234" s="54" customFormat="1" ht="11.1" customHeight="1" x14ac:dyDescent="0.2">
      <c r="A366" s="65"/>
      <c r="B366" s="65"/>
      <c r="C366" s="65"/>
      <c r="D366" s="65"/>
      <c r="E366" s="65"/>
      <c r="F366" s="65"/>
      <c r="G366" s="65"/>
      <c r="H366" s="65"/>
      <c r="I366" s="65"/>
    </row>
    <row r="367" spans="1:234" s="54" customFormat="1" ht="11.1" customHeight="1" x14ac:dyDescent="0.2">
      <c r="A367" s="65"/>
      <c r="B367" s="65"/>
      <c r="C367" s="65"/>
      <c r="D367" s="65"/>
      <c r="E367" s="65"/>
      <c r="F367" s="65"/>
      <c r="G367" s="65"/>
      <c r="H367" s="65"/>
      <c r="I367" s="65"/>
    </row>
    <row r="368" spans="1:234" s="54" customFormat="1" ht="12.4" customHeight="1" x14ac:dyDescent="0.2">
      <c r="A368" s="55" t="s">
        <v>296</v>
      </c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  <c r="AC368" s="55"/>
      <c r="AD368" s="55"/>
      <c r="AE368" s="55"/>
      <c r="AF368" s="55"/>
      <c r="AG368" s="55"/>
      <c r="AH368" s="55"/>
      <c r="AI368" s="55"/>
      <c r="AJ368" s="55"/>
      <c r="AK368" s="55"/>
      <c r="AL368" s="55"/>
      <c r="AM368" s="55"/>
      <c r="AN368" s="55"/>
      <c r="AO368" s="55"/>
      <c r="AP368" s="55"/>
      <c r="AQ368" s="55"/>
      <c r="AR368" s="55"/>
      <c r="AS368" s="55"/>
      <c r="AT368" s="55"/>
      <c r="AU368" s="55"/>
      <c r="AV368" s="55"/>
      <c r="AW368" s="55"/>
      <c r="AX368" s="55"/>
      <c r="AY368" s="55"/>
      <c r="AZ368" s="55"/>
      <c r="BA368" s="55"/>
      <c r="BB368" s="55"/>
      <c r="BC368" s="55"/>
      <c r="BD368" s="55"/>
      <c r="BE368" s="55"/>
      <c r="BF368" s="55"/>
      <c r="BG368" s="55"/>
      <c r="BH368" s="55"/>
      <c r="BI368" s="55"/>
      <c r="BJ368" s="55"/>
      <c r="BK368" s="55"/>
      <c r="BL368" s="55"/>
      <c r="BM368" s="55"/>
      <c r="BN368" s="55"/>
      <c r="BO368" s="55"/>
      <c r="BP368" s="55"/>
      <c r="BQ368" s="55"/>
      <c r="BR368" s="55"/>
      <c r="BS368" s="55"/>
      <c r="BT368" s="55"/>
      <c r="BU368" s="55"/>
      <c r="BV368" s="55"/>
      <c r="BW368" s="55"/>
      <c r="BX368" s="55"/>
      <c r="BY368" s="55"/>
      <c r="BZ368" s="55"/>
      <c r="CA368" s="55"/>
      <c r="CB368" s="55"/>
      <c r="CC368" s="55"/>
      <c r="CD368" s="55"/>
      <c r="CE368" s="55"/>
      <c r="CF368" s="55"/>
      <c r="CG368" s="55"/>
      <c r="CH368" s="55"/>
      <c r="CI368" s="55"/>
      <c r="CJ368" s="55"/>
      <c r="CK368" s="55"/>
      <c r="CL368" s="55"/>
      <c r="CM368" s="55"/>
      <c r="CN368" s="55"/>
      <c r="CO368" s="55"/>
      <c r="CP368" s="55"/>
      <c r="CQ368" s="55"/>
      <c r="CR368" s="55"/>
      <c r="CS368" s="55"/>
      <c r="CT368" s="55"/>
      <c r="CU368" s="55"/>
      <c r="CV368" s="55"/>
      <c r="CW368" s="55"/>
      <c r="CX368" s="55"/>
      <c r="CY368" s="55"/>
      <c r="CZ368" s="55"/>
      <c r="DA368" s="55"/>
      <c r="DB368" s="55"/>
      <c r="DC368" s="55"/>
      <c r="DD368" s="55"/>
      <c r="DE368" s="55"/>
      <c r="DF368" s="55"/>
      <c r="DG368" s="55"/>
      <c r="DH368" s="55"/>
      <c r="DI368" s="55"/>
      <c r="DJ368" s="55"/>
      <c r="DK368" s="55"/>
      <c r="DL368" s="55"/>
      <c r="DM368" s="55"/>
      <c r="DN368" s="55"/>
      <c r="DO368" s="55"/>
      <c r="DP368" s="55"/>
      <c r="DQ368" s="55"/>
      <c r="DR368" s="55"/>
      <c r="DS368" s="55"/>
      <c r="DT368" s="55"/>
      <c r="DU368" s="55"/>
      <c r="DV368" s="55"/>
      <c r="DW368" s="55"/>
      <c r="DX368" s="55"/>
      <c r="DY368" s="55"/>
      <c r="DZ368" s="55"/>
      <c r="EA368" s="55"/>
      <c r="EB368" s="55"/>
      <c r="EC368" s="55"/>
      <c r="ED368" s="55"/>
      <c r="EE368" s="55"/>
      <c r="EF368" s="55"/>
      <c r="EG368" s="55"/>
      <c r="EH368" s="55"/>
      <c r="EI368" s="55"/>
      <c r="EJ368" s="55"/>
      <c r="EK368" s="55"/>
      <c r="EL368" s="55"/>
      <c r="EM368" s="55"/>
      <c r="EN368" s="55"/>
      <c r="EO368" s="55"/>
      <c r="EP368" s="55"/>
      <c r="EQ368" s="55"/>
      <c r="ER368" s="55"/>
      <c r="ES368" s="55"/>
      <c r="ET368" s="55"/>
      <c r="EU368" s="55"/>
      <c r="EV368" s="55"/>
      <c r="EW368" s="55"/>
      <c r="EX368" s="55"/>
      <c r="EY368" s="55"/>
      <c r="EZ368" s="55"/>
      <c r="FA368" s="55"/>
      <c r="FB368" s="55"/>
      <c r="FC368" s="55"/>
      <c r="FD368" s="55"/>
      <c r="FE368" s="55"/>
      <c r="FF368" s="55"/>
      <c r="FG368" s="55"/>
      <c r="FH368" s="55"/>
      <c r="FI368" s="55"/>
      <c r="FJ368" s="55"/>
      <c r="FK368" s="55"/>
      <c r="FL368" s="55"/>
      <c r="FM368" s="55"/>
      <c r="FN368" s="55"/>
      <c r="FO368" s="55"/>
      <c r="FP368" s="55"/>
      <c r="FQ368" s="55"/>
      <c r="FR368" s="55"/>
      <c r="FS368" s="55"/>
      <c r="FT368" s="55"/>
      <c r="FU368" s="55"/>
      <c r="FV368" s="55"/>
      <c r="FW368" s="55"/>
      <c r="FX368" s="55"/>
      <c r="FY368" s="55"/>
      <c r="FZ368" s="55"/>
      <c r="GA368" s="55"/>
      <c r="GB368" s="55"/>
      <c r="GC368" s="55"/>
      <c r="GD368" s="55"/>
      <c r="GE368" s="55"/>
      <c r="GF368" s="55"/>
      <c r="GG368" s="55"/>
      <c r="GH368" s="55"/>
      <c r="GI368" s="55"/>
      <c r="GJ368" s="55"/>
      <c r="GK368" s="55"/>
      <c r="GL368" s="55"/>
      <c r="GM368" s="55"/>
      <c r="GN368" s="55"/>
      <c r="GO368" s="55"/>
      <c r="GP368" s="55"/>
      <c r="GQ368" s="55"/>
      <c r="GR368" s="55"/>
      <c r="GS368" s="55"/>
      <c r="GT368" s="55"/>
      <c r="GU368" s="55"/>
      <c r="GV368" s="55"/>
      <c r="GW368" s="55"/>
      <c r="GX368" s="55"/>
      <c r="GY368" s="55"/>
      <c r="GZ368" s="55"/>
      <c r="HA368" s="55"/>
      <c r="HB368" s="55"/>
      <c r="HC368" s="55"/>
      <c r="HD368" s="55"/>
      <c r="HE368" s="55"/>
      <c r="HF368" s="55"/>
      <c r="HG368" s="55"/>
      <c r="HH368" s="55"/>
      <c r="HI368" s="55"/>
      <c r="HJ368" s="55"/>
      <c r="HK368" s="55"/>
      <c r="HL368" s="55"/>
      <c r="HM368" s="55"/>
      <c r="HN368" s="55"/>
      <c r="HO368" s="55"/>
      <c r="HP368" s="55"/>
      <c r="HQ368" s="55"/>
      <c r="HR368" s="55"/>
      <c r="HS368" s="55"/>
      <c r="HT368" s="55"/>
      <c r="HU368" s="55"/>
      <c r="HV368" s="55"/>
      <c r="HW368" s="55"/>
      <c r="HX368" s="55"/>
      <c r="HY368" s="55"/>
      <c r="HZ368" s="55"/>
    </row>
    <row r="369" spans="1:234" s="54" customFormat="1" ht="12.4" customHeight="1" x14ac:dyDescent="0.2">
      <c r="A369" s="55" t="s">
        <v>193</v>
      </c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  <c r="AC369" s="55"/>
      <c r="AD369" s="55"/>
      <c r="AE369" s="55"/>
      <c r="AF369" s="55"/>
      <c r="AG369" s="55"/>
      <c r="AH369" s="55"/>
      <c r="AI369" s="55"/>
      <c r="AJ369" s="55"/>
      <c r="AK369" s="55"/>
      <c r="AL369" s="55"/>
      <c r="AM369" s="55"/>
      <c r="AN369" s="55"/>
      <c r="AO369" s="55"/>
      <c r="AP369" s="55"/>
      <c r="AQ369" s="55"/>
      <c r="AR369" s="55"/>
      <c r="AS369" s="55"/>
      <c r="AT369" s="55"/>
      <c r="AU369" s="55"/>
      <c r="AV369" s="55"/>
      <c r="AW369" s="55"/>
      <c r="AX369" s="55"/>
      <c r="AY369" s="55"/>
      <c r="AZ369" s="55"/>
      <c r="BA369" s="55"/>
      <c r="BB369" s="55"/>
      <c r="BC369" s="55"/>
      <c r="BD369" s="55"/>
      <c r="BE369" s="55"/>
      <c r="BF369" s="55"/>
      <c r="BG369" s="55"/>
      <c r="BH369" s="55"/>
      <c r="BI369" s="55"/>
      <c r="BJ369" s="55"/>
      <c r="BK369" s="55"/>
      <c r="BL369" s="55"/>
      <c r="BM369" s="55"/>
      <c r="BN369" s="55"/>
      <c r="BO369" s="55"/>
      <c r="BP369" s="55"/>
      <c r="BQ369" s="55"/>
      <c r="BR369" s="55"/>
      <c r="BS369" s="55"/>
      <c r="BT369" s="55"/>
      <c r="BU369" s="55"/>
      <c r="BV369" s="55"/>
      <c r="BW369" s="55"/>
      <c r="BX369" s="55"/>
      <c r="BY369" s="55"/>
      <c r="BZ369" s="55"/>
      <c r="CA369" s="55"/>
      <c r="CB369" s="55"/>
      <c r="CC369" s="55"/>
      <c r="CD369" s="55"/>
      <c r="CE369" s="55"/>
      <c r="CF369" s="55"/>
      <c r="CG369" s="55"/>
      <c r="CH369" s="55"/>
      <c r="CI369" s="55"/>
      <c r="CJ369" s="55"/>
      <c r="CK369" s="55"/>
      <c r="CL369" s="55"/>
      <c r="CM369" s="55"/>
      <c r="CN369" s="55"/>
      <c r="CO369" s="55"/>
      <c r="CP369" s="55"/>
      <c r="CQ369" s="55"/>
      <c r="CR369" s="55"/>
      <c r="CS369" s="55"/>
      <c r="CT369" s="55"/>
      <c r="CU369" s="55"/>
      <c r="CV369" s="55"/>
      <c r="CW369" s="55"/>
      <c r="CX369" s="55"/>
      <c r="CY369" s="55"/>
      <c r="CZ369" s="55"/>
      <c r="DA369" s="55"/>
      <c r="DB369" s="55"/>
      <c r="DC369" s="55"/>
      <c r="DD369" s="55"/>
      <c r="DE369" s="55"/>
      <c r="DF369" s="55"/>
      <c r="DG369" s="55"/>
      <c r="DH369" s="55"/>
      <c r="DI369" s="55"/>
      <c r="DJ369" s="55"/>
      <c r="DK369" s="55"/>
      <c r="DL369" s="55"/>
      <c r="DM369" s="55"/>
      <c r="DN369" s="55"/>
      <c r="DO369" s="55"/>
      <c r="DP369" s="55"/>
      <c r="DQ369" s="55"/>
      <c r="DR369" s="55"/>
      <c r="DS369" s="55"/>
      <c r="DT369" s="55"/>
      <c r="DU369" s="55"/>
      <c r="DV369" s="55"/>
      <c r="DW369" s="55"/>
      <c r="DX369" s="55"/>
      <c r="DY369" s="55"/>
      <c r="DZ369" s="55"/>
      <c r="EA369" s="55"/>
      <c r="EB369" s="55"/>
      <c r="EC369" s="55"/>
      <c r="ED369" s="55"/>
      <c r="EE369" s="55"/>
      <c r="EF369" s="55"/>
      <c r="EG369" s="55"/>
      <c r="EH369" s="55"/>
      <c r="EI369" s="55"/>
      <c r="EJ369" s="55"/>
      <c r="EK369" s="55"/>
      <c r="EL369" s="55"/>
      <c r="EM369" s="55"/>
      <c r="EN369" s="55"/>
      <c r="EO369" s="55"/>
      <c r="EP369" s="55"/>
      <c r="EQ369" s="55"/>
      <c r="ER369" s="55"/>
      <c r="ES369" s="55"/>
      <c r="ET369" s="55"/>
      <c r="EU369" s="55"/>
      <c r="EV369" s="55"/>
      <c r="EW369" s="55"/>
      <c r="EX369" s="55"/>
      <c r="EY369" s="55"/>
      <c r="EZ369" s="55"/>
      <c r="FA369" s="55"/>
      <c r="FB369" s="55"/>
      <c r="FC369" s="55"/>
      <c r="FD369" s="55"/>
      <c r="FE369" s="55"/>
      <c r="FF369" s="55"/>
      <c r="FG369" s="55"/>
      <c r="FH369" s="55"/>
      <c r="FI369" s="55"/>
      <c r="FJ369" s="55"/>
      <c r="FK369" s="55"/>
      <c r="FL369" s="55"/>
      <c r="FM369" s="55"/>
      <c r="FN369" s="55"/>
      <c r="FO369" s="55"/>
      <c r="FP369" s="55"/>
      <c r="FQ369" s="55"/>
      <c r="FR369" s="55"/>
      <c r="FS369" s="55"/>
      <c r="FT369" s="55"/>
      <c r="FU369" s="55"/>
      <c r="FV369" s="55"/>
      <c r="FW369" s="55"/>
      <c r="FX369" s="55"/>
      <c r="FY369" s="55"/>
      <c r="FZ369" s="55"/>
      <c r="GA369" s="55"/>
      <c r="GB369" s="55"/>
      <c r="GC369" s="55"/>
      <c r="GD369" s="55"/>
      <c r="GE369" s="55"/>
      <c r="GF369" s="55"/>
      <c r="GG369" s="55"/>
      <c r="GH369" s="55"/>
      <c r="GI369" s="55"/>
      <c r="GJ369" s="55"/>
      <c r="GK369" s="55"/>
      <c r="GL369" s="55"/>
      <c r="GM369" s="55"/>
      <c r="GN369" s="55"/>
      <c r="GO369" s="55"/>
      <c r="GP369" s="55"/>
      <c r="GQ369" s="55"/>
      <c r="GR369" s="55"/>
      <c r="GS369" s="55"/>
      <c r="GT369" s="55"/>
      <c r="GU369" s="55"/>
      <c r="GV369" s="55"/>
      <c r="GW369" s="55"/>
      <c r="GX369" s="55"/>
      <c r="GY369" s="55"/>
      <c r="GZ369" s="55"/>
      <c r="HA369" s="55"/>
      <c r="HB369" s="55"/>
      <c r="HC369" s="55"/>
      <c r="HD369" s="55"/>
      <c r="HE369" s="55"/>
      <c r="HF369" s="55"/>
      <c r="HG369" s="55"/>
      <c r="HH369" s="55"/>
      <c r="HI369" s="55"/>
      <c r="HJ369" s="55"/>
      <c r="HK369" s="55"/>
      <c r="HL369" s="55"/>
      <c r="HM369" s="55"/>
      <c r="HN369" s="55"/>
      <c r="HO369" s="55"/>
      <c r="HP369" s="55"/>
      <c r="HQ369" s="55"/>
      <c r="HR369" s="55"/>
      <c r="HS369" s="55"/>
      <c r="HT369" s="55"/>
      <c r="HU369" s="55"/>
      <c r="HV369" s="55"/>
      <c r="HW369" s="55"/>
      <c r="HX369" s="55"/>
      <c r="HY369" s="55"/>
      <c r="HZ369" s="55"/>
    </row>
    <row r="370" spans="1:234" ht="11.1" customHeight="1" x14ac:dyDescent="0.2">
      <c r="A370" s="59" t="s">
        <v>52</v>
      </c>
      <c r="B370" s="59"/>
    </row>
    <row r="371" spans="1:234" ht="11.1" customHeight="1" x14ac:dyDescent="0.2">
      <c r="A371" s="60" t="s">
        <v>267</v>
      </c>
      <c r="B371" s="60" t="s">
        <v>267</v>
      </c>
      <c r="C371" s="61" t="s">
        <v>355</v>
      </c>
      <c r="D371" s="45">
        <v>100000</v>
      </c>
      <c r="E371" s="45"/>
      <c r="F371" s="45">
        <f>SUM(D371:E371)</f>
        <v>100000</v>
      </c>
      <c r="G371" s="45">
        <v>71810</v>
      </c>
      <c r="H371" s="45">
        <v>96000</v>
      </c>
      <c r="I371" s="48" t="s">
        <v>259</v>
      </c>
    </row>
    <row r="372" spans="1:234" ht="11.1" customHeight="1" x14ac:dyDescent="0.2">
      <c r="A372" s="60" t="s">
        <v>262</v>
      </c>
      <c r="B372" s="60" t="s">
        <v>262</v>
      </c>
      <c r="C372" s="61" t="s">
        <v>81</v>
      </c>
      <c r="D372" s="45">
        <v>27000</v>
      </c>
      <c r="E372" s="45"/>
      <c r="F372" s="45">
        <f>SUM(D372:E372)</f>
        <v>27000</v>
      </c>
      <c r="G372" s="45">
        <v>19390</v>
      </c>
      <c r="H372" s="45">
        <v>26000</v>
      </c>
      <c r="I372" s="48" t="s">
        <v>259</v>
      </c>
    </row>
    <row r="373" spans="1:234" s="54" customFormat="1" ht="11.1" customHeight="1" x14ac:dyDescent="0.2">
      <c r="A373" s="67"/>
      <c r="B373" s="67"/>
      <c r="C373" s="68" t="s">
        <v>53</v>
      </c>
      <c r="D373" s="69">
        <f t="shared" ref="D373:H373" si="47">SUM(D371:D372)</f>
        <v>127000</v>
      </c>
      <c r="E373" s="69">
        <f t="shared" si="47"/>
        <v>0</v>
      </c>
      <c r="F373" s="69">
        <f t="shared" si="47"/>
        <v>127000</v>
      </c>
      <c r="G373" s="69">
        <f t="shared" si="47"/>
        <v>91200</v>
      </c>
      <c r="H373" s="69">
        <f t="shared" si="47"/>
        <v>122000</v>
      </c>
      <c r="I373" s="65"/>
    </row>
    <row r="374" spans="1:234" s="54" customFormat="1" ht="11.1" customHeight="1" x14ac:dyDescent="0.2">
      <c r="A374" s="59"/>
      <c r="B374" s="59"/>
      <c r="D374" s="65"/>
      <c r="E374" s="65"/>
      <c r="F374" s="65"/>
      <c r="G374" s="65"/>
      <c r="H374" s="65"/>
      <c r="I374" s="65"/>
    </row>
    <row r="375" spans="1:234" s="54" customFormat="1" ht="11.1" customHeight="1" x14ac:dyDescent="0.2">
      <c r="A375" s="59"/>
      <c r="B375" s="59"/>
      <c r="D375" s="65"/>
      <c r="E375" s="65"/>
      <c r="F375" s="65"/>
      <c r="G375" s="65"/>
      <c r="H375" s="65"/>
      <c r="I375" s="65"/>
    </row>
    <row r="376" spans="1:234" s="88" customFormat="1" ht="11.85" customHeight="1" x14ac:dyDescent="0.2">
      <c r="A376" s="55" t="s">
        <v>196</v>
      </c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  <c r="AC376" s="55"/>
      <c r="AD376" s="55"/>
      <c r="AE376" s="55"/>
      <c r="AF376" s="55"/>
      <c r="AG376" s="55"/>
      <c r="AH376" s="55"/>
      <c r="AI376" s="55"/>
      <c r="AJ376" s="55"/>
      <c r="AK376" s="55"/>
      <c r="AL376" s="55"/>
      <c r="AM376" s="55"/>
      <c r="AN376" s="55"/>
      <c r="AO376" s="55"/>
      <c r="AP376" s="55"/>
      <c r="AQ376" s="55"/>
      <c r="AR376" s="55"/>
      <c r="AS376" s="55"/>
      <c r="AT376" s="55"/>
      <c r="AU376" s="55"/>
      <c r="AV376" s="55"/>
      <c r="AW376" s="55"/>
      <c r="AX376" s="55"/>
      <c r="AY376" s="55"/>
      <c r="AZ376" s="55"/>
      <c r="BA376" s="55"/>
      <c r="BB376" s="55"/>
      <c r="BC376" s="55"/>
      <c r="BD376" s="55"/>
      <c r="BE376" s="55"/>
      <c r="BF376" s="55"/>
      <c r="BG376" s="55"/>
      <c r="BH376" s="55"/>
      <c r="BI376" s="55"/>
      <c r="BJ376" s="55"/>
      <c r="BK376" s="55"/>
      <c r="BL376" s="55"/>
      <c r="BM376" s="55"/>
      <c r="BN376" s="55"/>
      <c r="BO376" s="55"/>
      <c r="BP376" s="55"/>
      <c r="BQ376" s="55"/>
      <c r="BR376" s="55"/>
      <c r="BS376" s="55"/>
      <c r="BT376" s="55"/>
      <c r="BU376" s="55"/>
      <c r="BV376" s="55"/>
      <c r="BW376" s="55"/>
      <c r="BX376" s="55"/>
      <c r="BY376" s="55"/>
      <c r="BZ376" s="55"/>
      <c r="CA376" s="55"/>
      <c r="CB376" s="55"/>
      <c r="CC376" s="55"/>
      <c r="CD376" s="55"/>
      <c r="CE376" s="55"/>
      <c r="CF376" s="55"/>
      <c r="CG376" s="55"/>
      <c r="CH376" s="55"/>
      <c r="CI376" s="55"/>
      <c r="CJ376" s="55"/>
      <c r="CK376" s="55"/>
      <c r="CL376" s="55"/>
      <c r="CM376" s="55"/>
      <c r="CN376" s="55"/>
      <c r="CO376" s="55"/>
      <c r="CP376" s="55"/>
      <c r="CQ376" s="55"/>
      <c r="CR376" s="55"/>
      <c r="CS376" s="55"/>
      <c r="CT376" s="55"/>
      <c r="CU376" s="55"/>
      <c r="CV376" s="55"/>
      <c r="CW376" s="55"/>
      <c r="CX376" s="55"/>
      <c r="CY376" s="55"/>
      <c r="CZ376" s="55"/>
      <c r="DA376" s="55"/>
      <c r="DB376" s="55"/>
      <c r="DC376" s="55"/>
      <c r="DD376" s="55"/>
      <c r="DE376" s="55"/>
      <c r="DF376" s="55"/>
      <c r="DG376" s="55"/>
      <c r="DH376" s="55"/>
      <c r="DI376" s="55"/>
      <c r="DJ376" s="55"/>
      <c r="DK376" s="55"/>
      <c r="DL376" s="55"/>
      <c r="DM376" s="55"/>
      <c r="DN376" s="55"/>
      <c r="DO376" s="55"/>
      <c r="DP376" s="55"/>
      <c r="DQ376" s="55"/>
      <c r="DR376" s="55"/>
      <c r="DS376" s="55"/>
      <c r="DT376" s="55"/>
      <c r="DU376" s="55"/>
      <c r="DV376" s="55"/>
      <c r="DW376" s="55"/>
      <c r="DX376" s="55"/>
      <c r="DY376" s="55"/>
      <c r="DZ376" s="55"/>
      <c r="EA376" s="55"/>
      <c r="EB376" s="55"/>
      <c r="EC376" s="55"/>
      <c r="ED376" s="55"/>
      <c r="EE376" s="55"/>
      <c r="EF376" s="55"/>
      <c r="EG376" s="55"/>
      <c r="EH376" s="55"/>
      <c r="EI376" s="55"/>
      <c r="EJ376" s="55"/>
      <c r="EK376" s="55"/>
      <c r="EL376" s="55"/>
      <c r="EM376" s="55"/>
      <c r="EN376" s="55"/>
      <c r="EO376" s="55"/>
      <c r="EP376" s="55"/>
      <c r="EQ376" s="55"/>
      <c r="ER376" s="55"/>
      <c r="ES376" s="55"/>
      <c r="ET376" s="55"/>
      <c r="EU376" s="55"/>
      <c r="EV376" s="55"/>
      <c r="EW376" s="55"/>
      <c r="EX376" s="55"/>
      <c r="EY376" s="55"/>
      <c r="EZ376" s="55"/>
      <c r="FA376" s="55"/>
      <c r="FB376" s="55"/>
      <c r="FC376" s="55"/>
      <c r="FD376" s="55"/>
      <c r="FE376" s="55"/>
      <c r="FF376" s="55"/>
      <c r="FG376" s="55"/>
      <c r="FH376" s="55"/>
      <c r="FI376" s="55"/>
      <c r="FJ376" s="55"/>
      <c r="FK376" s="55"/>
      <c r="FL376" s="55"/>
      <c r="FM376" s="55"/>
      <c r="FN376" s="55"/>
      <c r="FO376" s="55"/>
      <c r="FP376" s="55"/>
      <c r="FQ376" s="55"/>
      <c r="FR376" s="55"/>
      <c r="FS376" s="55"/>
      <c r="FT376" s="55"/>
      <c r="FU376" s="55"/>
      <c r="FV376" s="55"/>
      <c r="FW376" s="55"/>
      <c r="FX376" s="55"/>
      <c r="FY376" s="55"/>
      <c r="FZ376" s="55"/>
      <c r="GA376" s="55"/>
      <c r="GB376" s="55"/>
      <c r="GC376" s="55"/>
      <c r="GD376" s="55"/>
      <c r="GE376" s="55"/>
      <c r="GF376" s="55"/>
      <c r="GG376" s="55"/>
      <c r="GH376" s="55"/>
      <c r="GI376" s="55"/>
      <c r="GJ376" s="55"/>
      <c r="GK376" s="55"/>
      <c r="GL376" s="55"/>
      <c r="GM376" s="55"/>
      <c r="GN376" s="55"/>
      <c r="GO376" s="55"/>
      <c r="GP376" s="55"/>
      <c r="GQ376" s="55"/>
      <c r="GR376" s="55"/>
      <c r="GS376" s="55"/>
      <c r="GT376" s="55"/>
      <c r="GU376" s="55"/>
      <c r="GV376" s="55"/>
      <c r="GW376" s="55"/>
      <c r="GX376" s="55"/>
      <c r="GY376" s="55"/>
      <c r="GZ376" s="55"/>
      <c r="HA376" s="55"/>
      <c r="HB376" s="55"/>
      <c r="HC376" s="55"/>
      <c r="HD376" s="55"/>
      <c r="HE376" s="55"/>
      <c r="HF376" s="55"/>
      <c r="HG376" s="55"/>
      <c r="HH376" s="55"/>
      <c r="HI376" s="55"/>
      <c r="HJ376" s="55"/>
      <c r="HK376" s="55"/>
      <c r="HL376" s="55"/>
      <c r="HM376" s="55"/>
      <c r="HN376" s="55"/>
      <c r="HO376" s="55"/>
      <c r="HP376" s="55"/>
      <c r="HQ376" s="55"/>
      <c r="HR376" s="55"/>
      <c r="HS376" s="55"/>
      <c r="HT376" s="55"/>
      <c r="HU376" s="55"/>
      <c r="HV376" s="55"/>
      <c r="HW376" s="55"/>
      <c r="HX376" s="55"/>
      <c r="HY376" s="55"/>
      <c r="HZ376" s="55"/>
    </row>
    <row r="377" spans="1:234" s="88" customFormat="1" ht="11.85" customHeight="1" x14ac:dyDescent="0.2">
      <c r="A377" s="55" t="s">
        <v>193</v>
      </c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  <c r="AC377" s="55"/>
      <c r="AD377" s="55"/>
      <c r="AE377" s="55"/>
      <c r="AF377" s="55"/>
      <c r="AG377" s="55"/>
      <c r="AH377" s="55"/>
      <c r="AI377" s="55"/>
      <c r="AJ377" s="55"/>
      <c r="AK377" s="55"/>
      <c r="AL377" s="55"/>
      <c r="AM377" s="55"/>
      <c r="AN377" s="55"/>
      <c r="AO377" s="55"/>
      <c r="AP377" s="55"/>
      <c r="AQ377" s="55"/>
      <c r="AR377" s="55"/>
      <c r="AS377" s="55"/>
      <c r="AT377" s="55"/>
      <c r="AU377" s="55"/>
      <c r="AV377" s="55"/>
      <c r="AW377" s="55"/>
      <c r="AX377" s="55"/>
      <c r="AY377" s="55"/>
      <c r="AZ377" s="55"/>
      <c r="BA377" s="55"/>
      <c r="BB377" s="55"/>
      <c r="BC377" s="55"/>
      <c r="BD377" s="55"/>
      <c r="BE377" s="55"/>
      <c r="BF377" s="55"/>
      <c r="BG377" s="55"/>
      <c r="BH377" s="55"/>
      <c r="BI377" s="55"/>
      <c r="BJ377" s="55"/>
      <c r="BK377" s="55"/>
      <c r="BL377" s="55"/>
      <c r="BM377" s="55"/>
      <c r="BN377" s="55"/>
      <c r="BO377" s="55"/>
      <c r="BP377" s="55"/>
      <c r="BQ377" s="55"/>
      <c r="BR377" s="55"/>
      <c r="BS377" s="55"/>
      <c r="BT377" s="55"/>
      <c r="BU377" s="55"/>
      <c r="BV377" s="55"/>
      <c r="BW377" s="55"/>
      <c r="BX377" s="55"/>
      <c r="BY377" s="55"/>
      <c r="BZ377" s="55"/>
      <c r="CA377" s="55"/>
      <c r="CB377" s="55"/>
      <c r="CC377" s="55"/>
      <c r="CD377" s="55"/>
      <c r="CE377" s="55"/>
      <c r="CF377" s="55"/>
      <c r="CG377" s="55"/>
      <c r="CH377" s="55"/>
      <c r="CI377" s="55"/>
      <c r="CJ377" s="55"/>
      <c r="CK377" s="55"/>
      <c r="CL377" s="55"/>
      <c r="CM377" s="55"/>
      <c r="CN377" s="55"/>
      <c r="CO377" s="55"/>
      <c r="CP377" s="55"/>
      <c r="CQ377" s="55"/>
      <c r="CR377" s="55"/>
      <c r="CS377" s="55"/>
      <c r="CT377" s="55"/>
      <c r="CU377" s="55"/>
      <c r="CV377" s="55"/>
      <c r="CW377" s="55"/>
      <c r="CX377" s="55"/>
      <c r="CY377" s="55"/>
      <c r="CZ377" s="55"/>
      <c r="DA377" s="55"/>
      <c r="DB377" s="55"/>
      <c r="DC377" s="55"/>
      <c r="DD377" s="55"/>
      <c r="DE377" s="55"/>
      <c r="DF377" s="55"/>
      <c r="DG377" s="55"/>
      <c r="DH377" s="55"/>
      <c r="DI377" s="55"/>
      <c r="DJ377" s="55"/>
      <c r="DK377" s="55"/>
      <c r="DL377" s="55"/>
      <c r="DM377" s="55"/>
      <c r="DN377" s="55"/>
      <c r="DO377" s="55"/>
      <c r="DP377" s="55"/>
      <c r="DQ377" s="55"/>
      <c r="DR377" s="55"/>
      <c r="DS377" s="55"/>
      <c r="DT377" s="55"/>
      <c r="DU377" s="55"/>
      <c r="DV377" s="55"/>
      <c r="DW377" s="55"/>
      <c r="DX377" s="55"/>
      <c r="DY377" s="55"/>
      <c r="DZ377" s="55"/>
      <c r="EA377" s="55"/>
      <c r="EB377" s="55"/>
      <c r="EC377" s="55"/>
      <c r="ED377" s="55"/>
      <c r="EE377" s="55"/>
      <c r="EF377" s="55"/>
      <c r="EG377" s="55"/>
      <c r="EH377" s="55"/>
      <c r="EI377" s="55"/>
      <c r="EJ377" s="55"/>
      <c r="EK377" s="55"/>
      <c r="EL377" s="55"/>
      <c r="EM377" s="55"/>
      <c r="EN377" s="55"/>
      <c r="EO377" s="55"/>
      <c r="EP377" s="55"/>
      <c r="EQ377" s="55"/>
      <c r="ER377" s="55"/>
      <c r="ES377" s="55"/>
      <c r="ET377" s="55"/>
      <c r="EU377" s="55"/>
      <c r="EV377" s="55"/>
      <c r="EW377" s="55"/>
      <c r="EX377" s="55"/>
      <c r="EY377" s="55"/>
      <c r="EZ377" s="55"/>
      <c r="FA377" s="55"/>
      <c r="FB377" s="55"/>
      <c r="FC377" s="55"/>
      <c r="FD377" s="55"/>
      <c r="FE377" s="55"/>
      <c r="FF377" s="55"/>
      <c r="FG377" s="55"/>
      <c r="FH377" s="55"/>
      <c r="FI377" s="55"/>
      <c r="FJ377" s="55"/>
      <c r="FK377" s="55"/>
      <c r="FL377" s="55"/>
      <c r="FM377" s="55"/>
      <c r="FN377" s="55"/>
      <c r="FO377" s="55"/>
      <c r="FP377" s="55"/>
      <c r="FQ377" s="55"/>
      <c r="FR377" s="55"/>
      <c r="FS377" s="55"/>
      <c r="FT377" s="55"/>
      <c r="FU377" s="55"/>
      <c r="FV377" s="55"/>
      <c r="FW377" s="55"/>
      <c r="FX377" s="55"/>
      <c r="FY377" s="55"/>
      <c r="FZ377" s="55"/>
      <c r="GA377" s="55"/>
      <c r="GB377" s="55"/>
      <c r="GC377" s="55"/>
      <c r="GD377" s="55"/>
      <c r="GE377" s="55"/>
      <c r="GF377" s="55"/>
      <c r="GG377" s="55"/>
      <c r="GH377" s="55"/>
      <c r="GI377" s="55"/>
      <c r="GJ377" s="55"/>
      <c r="GK377" s="55"/>
      <c r="GL377" s="55"/>
      <c r="GM377" s="55"/>
      <c r="GN377" s="55"/>
      <c r="GO377" s="55"/>
      <c r="GP377" s="55"/>
      <c r="GQ377" s="55"/>
      <c r="GR377" s="55"/>
      <c r="GS377" s="55"/>
      <c r="GT377" s="55"/>
      <c r="GU377" s="55"/>
      <c r="GV377" s="55"/>
      <c r="GW377" s="55"/>
      <c r="GX377" s="55"/>
      <c r="GY377" s="55"/>
      <c r="GZ377" s="55"/>
      <c r="HA377" s="55"/>
      <c r="HB377" s="55"/>
      <c r="HC377" s="55"/>
      <c r="HD377" s="55"/>
      <c r="HE377" s="55"/>
      <c r="HF377" s="55"/>
      <c r="HG377" s="55"/>
      <c r="HH377" s="55"/>
      <c r="HI377" s="55"/>
      <c r="HJ377" s="55"/>
      <c r="HK377" s="55"/>
      <c r="HL377" s="55"/>
      <c r="HM377" s="55"/>
      <c r="HN377" s="55"/>
      <c r="HO377" s="55"/>
      <c r="HP377" s="55"/>
      <c r="HQ377" s="55"/>
      <c r="HR377" s="55"/>
      <c r="HS377" s="55"/>
      <c r="HT377" s="55"/>
      <c r="HU377" s="55"/>
      <c r="HV377" s="55"/>
      <c r="HW377" s="55"/>
      <c r="HX377" s="55"/>
      <c r="HY377" s="55"/>
      <c r="HZ377" s="55"/>
    </row>
    <row r="378" spans="1:234" s="88" customFormat="1" ht="11.85" customHeight="1" x14ac:dyDescent="0.2">
      <c r="A378" s="87" t="s">
        <v>52</v>
      </c>
      <c r="B378" s="87"/>
      <c r="D378" s="49"/>
      <c r="E378" s="49"/>
      <c r="F378" s="49"/>
      <c r="G378" s="49"/>
      <c r="H378" s="49"/>
      <c r="I378" s="49"/>
    </row>
    <row r="379" spans="1:234" ht="11.85" customHeight="1" x14ac:dyDescent="0.2">
      <c r="A379" s="60" t="s">
        <v>283</v>
      </c>
      <c r="B379" s="60" t="s">
        <v>283</v>
      </c>
      <c r="C379" s="61" t="s">
        <v>109</v>
      </c>
      <c r="D379" s="45">
        <v>10124000</v>
      </c>
      <c r="E379" s="45">
        <v>-4372550</v>
      </c>
      <c r="F379" s="45">
        <f>SUM(D379:E379)</f>
        <v>5751450</v>
      </c>
      <c r="G379" s="45">
        <v>0</v>
      </c>
      <c r="H379" s="45"/>
      <c r="I379" s="48" t="s">
        <v>259</v>
      </c>
    </row>
    <row r="380" spans="1:234" ht="11.85" customHeight="1" x14ac:dyDescent="0.2">
      <c r="A380" s="60" t="s">
        <v>283</v>
      </c>
      <c r="B380" s="60"/>
      <c r="C380" s="61" t="s">
        <v>564</v>
      </c>
      <c r="D380" s="45">
        <v>0</v>
      </c>
      <c r="E380" s="45"/>
      <c r="F380" s="45">
        <f>SUM(D380:E380)</f>
        <v>0</v>
      </c>
      <c r="G380" s="45">
        <v>0</v>
      </c>
      <c r="H380" s="45">
        <v>25000000</v>
      </c>
      <c r="I380" s="48" t="s">
        <v>259</v>
      </c>
    </row>
    <row r="381" spans="1:234" ht="11.85" customHeight="1" x14ac:dyDescent="0.2">
      <c r="A381" s="60" t="s">
        <v>283</v>
      </c>
      <c r="B381" s="60"/>
      <c r="C381" s="61" t="s">
        <v>224</v>
      </c>
      <c r="D381" s="45">
        <v>300000</v>
      </c>
      <c r="E381" s="45"/>
      <c r="F381" s="45">
        <f t="shared" ref="F381:F382" si="48">SUM(D381:E381)</f>
        <v>300000</v>
      </c>
      <c r="G381" s="45">
        <v>0</v>
      </c>
      <c r="H381" s="45">
        <v>300000</v>
      </c>
      <c r="I381" s="48" t="s">
        <v>259</v>
      </c>
    </row>
    <row r="382" spans="1:234" ht="11.25" customHeight="1" x14ac:dyDescent="0.2">
      <c r="A382" s="60" t="s">
        <v>283</v>
      </c>
      <c r="B382" s="60"/>
      <c r="C382" s="61" t="s">
        <v>6</v>
      </c>
      <c r="D382" s="45">
        <v>1794763</v>
      </c>
      <c r="E382" s="45">
        <v>-651860</v>
      </c>
      <c r="F382" s="45">
        <f t="shared" si="48"/>
        <v>1142903</v>
      </c>
      <c r="G382" s="45">
        <v>0</v>
      </c>
      <c r="H382" s="45">
        <v>3503742</v>
      </c>
      <c r="I382" s="48" t="s">
        <v>259</v>
      </c>
    </row>
    <row r="383" spans="1:234" s="54" customFormat="1" ht="11.85" customHeight="1" x14ac:dyDescent="0.2">
      <c r="A383" s="67"/>
      <c r="B383" s="67"/>
      <c r="C383" s="68" t="s">
        <v>82</v>
      </c>
      <c r="D383" s="69">
        <f t="shared" ref="D383:H383" si="49">SUM(D379:D382)</f>
        <v>12218763</v>
      </c>
      <c r="E383" s="69">
        <f t="shared" si="49"/>
        <v>-5024410</v>
      </c>
      <c r="F383" s="69">
        <f t="shared" si="49"/>
        <v>7194353</v>
      </c>
      <c r="G383" s="69">
        <f t="shared" si="49"/>
        <v>0</v>
      </c>
      <c r="H383" s="69">
        <f t="shared" si="49"/>
        <v>28803742</v>
      </c>
      <c r="I383" s="65"/>
    </row>
    <row r="384" spans="1:234" s="54" customFormat="1" ht="11.85" customHeight="1" x14ac:dyDescent="0.2">
      <c r="A384" s="59"/>
      <c r="B384" s="59"/>
      <c r="D384" s="65"/>
      <c r="E384" s="65"/>
      <c r="F384" s="65"/>
      <c r="G384" s="65"/>
      <c r="H384" s="65"/>
      <c r="I384" s="65"/>
    </row>
    <row r="385" spans="1:234" s="54" customFormat="1" ht="11.85" customHeight="1" x14ac:dyDescent="0.2">
      <c r="A385" s="59"/>
      <c r="B385" s="59"/>
      <c r="D385" s="65"/>
      <c r="E385" s="65"/>
      <c r="F385" s="65"/>
      <c r="G385" s="65"/>
      <c r="H385" s="65"/>
      <c r="I385" s="65"/>
    </row>
    <row r="386" spans="1:234" s="88" customFormat="1" ht="11.85" customHeight="1" x14ac:dyDescent="0.2">
      <c r="A386" s="89" t="s">
        <v>199</v>
      </c>
      <c r="B386" s="89"/>
      <c r="C386" s="50"/>
      <c r="D386" s="49"/>
      <c r="E386" s="49"/>
      <c r="F386" s="49"/>
      <c r="G386" s="49"/>
      <c r="H386" s="49"/>
      <c r="I386" s="49"/>
    </row>
    <row r="387" spans="1:234" s="88" customFormat="1" ht="11.85" customHeight="1" x14ac:dyDescent="0.2">
      <c r="A387" s="55" t="s">
        <v>193</v>
      </c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  <c r="AC387" s="55"/>
      <c r="AD387" s="55"/>
      <c r="AE387" s="55"/>
      <c r="AF387" s="55"/>
      <c r="AG387" s="55"/>
      <c r="AH387" s="55"/>
      <c r="AI387" s="55"/>
      <c r="AJ387" s="55"/>
      <c r="AK387" s="55"/>
      <c r="AL387" s="55"/>
      <c r="AM387" s="55"/>
      <c r="AN387" s="55"/>
      <c r="AO387" s="55"/>
      <c r="AP387" s="55"/>
      <c r="AQ387" s="55"/>
      <c r="AR387" s="55"/>
      <c r="AS387" s="55"/>
      <c r="AT387" s="55"/>
      <c r="AU387" s="55"/>
      <c r="AV387" s="55"/>
      <c r="AW387" s="55"/>
      <c r="AX387" s="55"/>
      <c r="AY387" s="55"/>
      <c r="AZ387" s="55"/>
      <c r="BA387" s="55"/>
      <c r="BB387" s="55"/>
      <c r="BC387" s="55"/>
      <c r="BD387" s="55"/>
      <c r="BE387" s="55"/>
      <c r="BF387" s="55"/>
      <c r="BG387" s="55"/>
      <c r="BH387" s="55"/>
      <c r="BI387" s="55"/>
      <c r="BJ387" s="55"/>
      <c r="BK387" s="55"/>
      <c r="BL387" s="55"/>
      <c r="BM387" s="55"/>
      <c r="BN387" s="55"/>
      <c r="BO387" s="55"/>
      <c r="BP387" s="55"/>
      <c r="BQ387" s="55"/>
      <c r="BR387" s="55"/>
      <c r="BS387" s="55"/>
      <c r="BT387" s="55"/>
      <c r="BU387" s="55"/>
      <c r="BV387" s="55"/>
      <c r="BW387" s="55"/>
      <c r="BX387" s="55"/>
      <c r="BY387" s="55"/>
      <c r="BZ387" s="55"/>
      <c r="CA387" s="55"/>
      <c r="CB387" s="55"/>
      <c r="CC387" s="55"/>
      <c r="CD387" s="55"/>
      <c r="CE387" s="55"/>
      <c r="CF387" s="55"/>
      <c r="CG387" s="55"/>
      <c r="CH387" s="55"/>
      <c r="CI387" s="55"/>
      <c r="CJ387" s="55"/>
      <c r="CK387" s="55"/>
      <c r="CL387" s="55"/>
      <c r="CM387" s="55"/>
      <c r="CN387" s="55"/>
      <c r="CO387" s="55"/>
      <c r="CP387" s="55"/>
      <c r="CQ387" s="55"/>
      <c r="CR387" s="55"/>
      <c r="CS387" s="55"/>
      <c r="CT387" s="55"/>
      <c r="CU387" s="55"/>
      <c r="CV387" s="55"/>
      <c r="CW387" s="55"/>
      <c r="CX387" s="55"/>
      <c r="CY387" s="55"/>
      <c r="CZ387" s="55"/>
      <c r="DA387" s="55"/>
      <c r="DB387" s="55"/>
      <c r="DC387" s="55"/>
      <c r="DD387" s="55"/>
      <c r="DE387" s="55"/>
      <c r="DF387" s="55"/>
      <c r="DG387" s="55"/>
      <c r="DH387" s="55"/>
      <c r="DI387" s="55"/>
      <c r="DJ387" s="55"/>
      <c r="DK387" s="55"/>
      <c r="DL387" s="55"/>
      <c r="DM387" s="55"/>
      <c r="DN387" s="55"/>
      <c r="DO387" s="55"/>
      <c r="DP387" s="55"/>
      <c r="DQ387" s="55"/>
      <c r="DR387" s="55"/>
      <c r="DS387" s="55"/>
      <c r="DT387" s="55"/>
      <c r="DU387" s="55"/>
      <c r="DV387" s="55"/>
      <c r="DW387" s="55"/>
      <c r="DX387" s="55"/>
      <c r="DY387" s="55"/>
      <c r="DZ387" s="55"/>
      <c r="EA387" s="55"/>
      <c r="EB387" s="55"/>
      <c r="EC387" s="55"/>
      <c r="ED387" s="55"/>
      <c r="EE387" s="55"/>
      <c r="EF387" s="55"/>
      <c r="EG387" s="55"/>
      <c r="EH387" s="55"/>
      <c r="EI387" s="55"/>
      <c r="EJ387" s="55"/>
      <c r="EK387" s="55"/>
      <c r="EL387" s="55"/>
      <c r="EM387" s="55"/>
      <c r="EN387" s="55"/>
      <c r="EO387" s="55"/>
      <c r="EP387" s="55"/>
      <c r="EQ387" s="55"/>
      <c r="ER387" s="55"/>
      <c r="ES387" s="55"/>
      <c r="ET387" s="55"/>
      <c r="EU387" s="55"/>
      <c r="EV387" s="55"/>
      <c r="EW387" s="55"/>
      <c r="EX387" s="55"/>
      <c r="EY387" s="55"/>
      <c r="EZ387" s="55"/>
      <c r="FA387" s="55"/>
      <c r="FB387" s="55"/>
      <c r="FC387" s="55"/>
      <c r="FD387" s="55"/>
      <c r="FE387" s="55"/>
      <c r="FF387" s="55"/>
      <c r="FG387" s="55"/>
      <c r="FH387" s="55"/>
      <c r="FI387" s="55"/>
      <c r="FJ387" s="55"/>
      <c r="FK387" s="55"/>
      <c r="FL387" s="55"/>
      <c r="FM387" s="55"/>
      <c r="FN387" s="55"/>
      <c r="FO387" s="55"/>
      <c r="FP387" s="55"/>
      <c r="FQ387" s="55"/>
      <c r="FR387" s="55"/>
      <c r="FS387" s="55"/>
      <c r="FT387" s="55"/>
      <c r="FU387" s="55"/>
      <c r="FV387" s="55"/>
      <c r="FW387" s="55"/>
      <c r="FX387" s="55"/>
      <c r="FY387" s="55"/>
      <c r="FZ387" s="55"/>
      <c r="GA387" s="55"/>
      <c r="GB387" s="55"/>
      <c r="GC387" s="55"/>
      <c r="GD387" s="55"/>
      <c r="GE387" s="55"/>
      <c r="GF387" s="55"/>
      <c r="GG387" s="55"/>
      <c r="GH387" s="55"/>
      <c r="GI387" s="55"/>
      <c r="GJ387" s="55"/>
      <c r="GK387" s="55"/>
      <c r="GL387" s="55"/>
      <c r="GM387" s="55"/>
      <c r="GN387" s="55"/>
      <c r="GO387" s="55"/>
      <c r="GP387" s="55"/>
      <c r="GQ387" s="55"/>
      <c r="GR387" s="55"/>
      <c r="GS387" s="55"/>
      <c r="GT387" s="55"/>
      <c r="GU387" s="55"/>
      <c r="GV387" s="55"/>
      <c r="GW387" s="55"/>
      <c r="GX387" s="55"/>
      <c r="GY387" s="55"/>
      <c r="GZ387" s="55"/>
      <c r="HA387" s="55"/>
      <c r="HB387" s="55"/>
      <c r="HC387" s="55"/>
      <c r="HD387" s="55"/>
      <c r="HE387" s="55"/>
      <c r="HF387" s="55"/>
      <c r="HG387" s="55"/>
      <c r="HH387" s="55"/>
      <c r="HI387" s="55"/>
      <c r="HJ387" s="55"/>
      <c r="HK387" s="55"/>
      <c r="HL387" s="55"/>
      <c r="HM387" s="55"/>
      <c r="HN387" s="55"/>
      <c r="HO387" s="55"/>
      <c r="HP387" s="55"/>
      <c r="HQ387" s="55"/>
      <c r="HR387" s="55"/>
      <c r="HS387" s="55"/>
      <c r="HT387" s="55"/>
      <c r="HU387" s="55"/>
      <c r="HV387" s="55"/>
      <c r="HW387" s="55"/>
      <c r="HX387" s="55"/>
      <c r="HY387" s="55"/>
      <c r="HZ387" s="55"/>
    </row>
    <row r="388" spans="1:234" s="88" customFormat="1" ht="11.85" customHeight="1" x14ac:dyDescent="0.2">
      <c r="A388" s="87" t="s">
        <v>52</v>
      </c>
      <c r="B388" s="87"/>
      <c r="D388" s="49"/>
      <c r="E388" s="49"/>
      <c r="F388" s="49"/>
      <c r="G388" s="49"/>
      <c r="H388" s="49"/>
      <c r="I388" s="49"/>
    </row>
    <row r="389" spans="1:234" ht="11.85" customHeight="1" x14ac:dyDescent="0.2">
      <c r="A389" s="60" t="s">
        <v>271</v>
      </c>
      <c r="B389" s="60" t="s">
        <v>271</v>
      </c>
      <c r="C389" s="61" t="s">
        <v>119</v>
      </c>
      <c r="D389" s="45">
        <v>30000</v>
      </c>
      <c r="E389" s="45"/>
      <c r="F389" s="45">
        <f>SUM(D389:E389)</f>
        <v>30000</v>
      </c>
      <c r="G389" s="45">
        <v>0</v>
      </c>
      <c r="H389" s="45">
        <v>30000</v>
      </c>
      <c r="I389" s="48" t="s">
        <v>258</v>
      </c>
    </row>
    <row r="390" spans="1:234" ht="12" customHeight="1" x14ac:dyDescent="0.2">
      <c r="A390" s="60" t="s">
        <v>271</v>
      </c>
      <c r="B390" s="60"/>
      <c r="C390" s="61" t="s">
        <v>120</v>
      </c>
      <c r="D390" s="45">
        <v>30000</v>
      </c>
      <c r="E390" s="45"/>
      <c r="F390" s="45">
        <f t="shared" ref="F390:F395" si="50">SUM(D390:E390)</f>
        <v>30000</v>
      </c>
      <c r="G390" s="45">
        <v>0</v>
      </c>
      <c r="H390" s="45">
        <v>30000</v>
      </c>
      <c r="I390" s="48" t="s">
        <v>258</v>
      </c>
    </row>
    <row r="391" spans="1:234" ht="12" customHeight="1" x14ac:dyDescent="0.2">
      <c r="A391" s="60" t="s">
        <v>470</v>
      </c>
      <c r="B391" s="60" t="s">
        <v>473</v>
      </c>
      <c r="C391" s="61" t="s">
        <v>84</v>
      </c>
      <c r="D391" s="45">
        <v>1000000</v>
      </c>
      <c r="E391" s="45"/>
      <c r="F391" s="45">
        <f t="shared" si="50"/>
        <v>1000000</v>
      </c>
      <c r="G391" s="45">
        <v>109645</v>
      </c>
      <c r="H391" s="45">
        <v>500000</v>
      </c>
      <c r="I391" s="48" t="s">
        <v>258</v>
      </c>
    </row>
    <row r="392" spans="1:234" ht="12" customHeight="1" x14ac:dyDescent="0.2">
      <c r="A392" s="60" t="s">
        <v>471</v>
      </c>
      <c r="B392" s="60" t="s">
        <v>474</v>
      </c>
      <c r="C392" s="61" t="s">
        <v>58</v>
      </c>
      <c r="D392" s="45">
        <v>400000</v>
      </c>
      <c r="E392" s="45"/>
      <c r="F392" s="45">
        <f t="shared" si="50"/>
        <v>400000</v>
      </c>
      <c r="G392" s="45">
        <v>35450</v>
      </c>
      <c r="H392" s="45">
        <v>200000</v>
      </c>
      <c r="I392" s="48" t="s">
        <v>258</v>
      </c>
    </row>
    <row r="393" spans="1:234" ht="12" customHeight="1" x14ac:dyDescent="0.2">
      <c r="A393" s="60" t="s">
        <v>379</v>
      </c>
      <c r="B393" s="60" t="s">
        <v>187</v>
      </c>
      <c r="C393" s="61" t="s">
        <v>375</v>
      </c>
      <c r="D393" s="45">
        <v>0</v>
      </c>
      <c r="E393" s="45"/>
      <c r="F393" s="45">
        <f t="shared" si="50"/>
        <v>0</v>
      </c>
      <c r="G393" s="45">
        <v>56268</v>
      </c>
      <c r="H393" s="45">
        <v>60000</v>
      </c>
      <c r="I393" s="48" t="s">
        <v>258</v>
      </c>
    </row>
    <row r="394" spans="1:234" ht="12" customHeight="1" x14ac:dyDescent="0.2">
      <c r="A394" s="60" t="s">
        <v>354</v>
      </c>
      <c r="B394" s="60" t="s">
        <v>185</v>
      </c>
      <c r="C394" s="61" t="s">
        <v>140</v>
      </c>
      <c r="D394" s="45">
        <v>40000</v>
      </c>
      <c r="E394" s="45"/>
      <c r="F394" s="45">
        <f t="shared" si="50"/>
        <v>40000</v>
      </c>
      <c r="G394" s="45">
        <v>0</v>
      </c>
      <c r="H394" s="45">
        <v>40000</v>
      </c>
      <c r="I394" s="48" t="s">
        <v>258</v>
      </c>
    </row>
    <row r="395" spans="1:234" s="91" customFormat="1" ht="11.85" customHeight="1" x14ac:dyDescent="0.2">
      <c r="A395" s="73" t="s">
        <v>262</v>
      </c>
      <c r="B395" s="73" t="s">
        <v>262</v>
      </c>
      <c r="C395" s="90" t="s">
        <v>81</v>
      </c>
      <c r="D395" s="45">
        <v>405000</v>
      </c>
      <c r="E395" s="85"/>
      <c r="F395" s="45">
        <f t="shared" si="50"/>
        <v>405000</v>
      </c>
      <c r="G395" s="45">
        <v>53109</v>
      </c>
      <c r="H395" s="45">
        <v>232200</v>
      </c>
      <c r="I395" s="48" t="s">
        <v>258</v>
      </c>
    </row>
    <row r="396" spans="1:234" s="54" customFormat="1" ht="11.85" customHeight="1" x14ac:dyDescent="0.2">
      <c r="A396" s="67"/>
      <c r="B396" s="67"/>
      <c r="C396" s="68" t="s">
        <v>79</v>
      </c>
      <c r="D396" s="69">
        <f t="shared" ref="D396:H396" si="51">SUM(D389:D395)</f>
        <v>1905000</v>
      </c>
      <c r="E396" s="69">
        <f t="shared" si="51"/>
        <v>0</v>
      </c>
      <c r="F396" s="69">
        <f t="shared" si="51"/>
        <v>1905000</v>
      </c>
      <c r="G396" s="69">
        <f t="shared" si="51"/>
        <v>254472</v>
      </c>
      <c r="H396" s="69">
        <f t="shared" si="51"/>
        <v>1092200</v>
      </c>
      <c r="I396" s="65"/>
    </row>
    <row r="397" spans="1:234" s="54" customFormat="1" ht="11.85" customHeight="1" x14ac:dyDescent="0.2">
      <c r="A397" s="59"/>
      <c r="B397" s="59"/>
      <c r="D397" s="65"/>
      <c r="E397" s="65"/>
      <c r="F397" s="65"/>
      <c r="G397" s="65"/>
      <c r="H397" s="65"/>
      <c r="I397" s="65"/>
    </row>
    <row r="398" spans="1:234" s="54" customFormat="1" ht="11.85" customHeight="1" x14ac:dyDescent="0.2">
      <c r="A398" s="59"/>
      <c r="B398" s="59"/>
      <c r="D398" s="65"/>
      <c r="E398" s="65"/>
      <c r="F398" s="65"/>
      <c r="G398" s="65"/>
      <c r="H398" s="65"/>
      <c r="I398" s="65"/>
    </row>
    <row r="399" spans="1:234" s="54" customFormat="1" ht="11.85" customHeight="1" x14ac:dyDescent="0.2">
      <c r="A399" s="59"/>
      <c r="B399" s="59"/>
      <c r="D399" s="65"/>
      <c r="E399" s="65"/>
      <c r="F399" s="65"/>
      <c r="G399" s="65"/>
      <c r="H399" s="65"/>
      <c r="I399" s="65"/>
    </row>
    <row r="400" spans="1:234" s="54" customFormat="1" ht="11.85" customHeight="1" x14ac:dyDescent="0.2">
      <c r="A400" s="59"/>
      <c r="B400" s="59"/>
      <c r="D400" s="65"/>
      <c r="E400" s="65"/>
      <c r="F400" s="65"/>
      <c r="G400" s="65"/>
      <c r="H400" s="65"/>
      <c r="I400" s="65"/>
    </row>
    <row r="401" spans="1:9" s="54" customFormat="1" ht="11.85" customHeight="1" x14ac:dyDescent="0.2">
      <c r="A401" s="59"/>
      <c r="B401" s="59"/>
      <c r="D401" s="65"/>
      <c r="E401" s="65"/>
      <c r="F401" s="65"/>
      <c r="G401" s="65"/>
      <c r="H401" s="65"/>
      <c r="I401" s="65"/>
    </row>
    <row r="402" spans="1:9" s="54" customFormat="1" ht="11.85" customHeight="1" x14ac:dyDescent="0.2">
      <c r="A402" s="59"/>
      <c r="B402" s="59"/>
      <c r="D402" s="65"/>
      <c r="E402" s="65"/>
      <c r="F402" s="65"/>
      <c r="G402" s="65"/>
      <c r="H402" s="65"/>
      <c r="I402" s="65"/>
    </row>
    <row r="403" spans="1:9" s="54" customFormat="1" ht="11.85" customHeight="1" x14ac:dyDescent="0.2">
      <c r="A403" s="59"/>
      <c r="B403" s="59"/>
      <c r="D403" s="65"/>
      <c r="E403" s="65"/>
      <c r="F403" s="65"/>
      <c r="G403" s="65"/>
      <c r="H403" s="65"/>
      <c r="I403" s="65"/>
    </row>
    <row r="404" spans="1:9" s="54" customFormat="1" ht="11.85" customHeight="1" x14ac:dyDescent="0.2">
      <c r="A404" s="59"/>
      <c r="B404" s="59"/>
      <c r="D404" s="65"/>
      <c r="E404" s="65"/>
      <c r="F404" s="65"/>
      <c r="G404" s="65"/>
      <c r="H404" s="65"/>
      <c r="I404" s="65"/>
    </row>
    <row r="405" spans="1:9" s="54" customFormat="1" ht="11.85" customHeight="1" x14ac:dyDescent="0.2">
      <c r="A405" s="59"/>
      <c r="B405" s="59"/>
      <c r="D405" s="65"/>
      <c r="E405" s="65"/>
      <c r="F405" s="65"/>
      <c r="G405" s="65"/>
      <c r="H405" s="65"/>
      <c r="I405" s="65"/>
    </row>
    <row r="406" spans="1:9" s="54" customFormat="1" ht="11.85" customHeight="1" x14ac:dyDescent="0.2">
      <c r="A406" s="59"/>
      <c r="B406" s="59"/>
      <c r="D406" s="65"/>
      <c r="E406" s="65"/>
      <c r="F406" s="65"/>
      <c r="G406" s="65"/>
      <c r="H406" s="65"/>
      <c r="I406" s="65"/>
    </row>
    <row r="407" spans="1:9" s="54" customFormat="1" ht="11.85" customHeight="1" x14ac:dyDescent="0.2">
      <c r="A407" s="59"/>
      <c r="B407" s="59"/>
      <c r="D407" s="65"/>
      <c r="E407" s="65"/>
      <c r="F407" s="65"/>
      <c r="G407" s="65"/>
      <c r="H407" s="65"/>
      <c r="I407" s="65"/>
    </row>
    <row r="408" spans="1:9" s="54" customFormat="1" ht="11.85" customHeight="1" x14ac:dyDescent="0.2">
      <c r="A408" s="59"/>
      <c r="B408" s="59"/>
      <c r="D408" s="65"/>
      <c r="E408" s="65"/>
      <c r="F408" s="65"/>
      <c r="G408" s="65"/>
      <c r="H408" s="65"/>
      <c r="I408" s="65"/>
    </row>
    <row r="409" spans="1:9" s="50" customFormat="1" ht="30.75" customHeight="1" x14ac:dyDescent="0.2">
      <c r="A409" s="55"/>
      <c r="B409" s="55"/>
      <c r="D409" s="56" t="s">
        <v>496</v>
      </c>
      <c r="E409" s="56" t="s">
        <v>494</v>
      </c>
      <c r="F409" s="56" t="s">
        <v>495</v>
      </c>
      <c r="G409" s="56" t="s">
        <v>499</v>
      </c>
      <c r="H409" s="56" t="s">
        <v>553</v>
      </c>
      <c r="I409" s="57"/>
    </row>
    <row r="410" spans="1:9" s="50" customFormat="1" x14ac:dyDescent="0.2">
      <c r="A410" s="55" t="s">
        <v>200</v>
      </c>
      <c r="B410" s="55"/>
      <c r="D410" s="58"/>
      <c r="E410" s="58"/>
      <c r="F410" s="58"/>
      <c r="G410" s="58"/>
      <c r="H410" s="58"/>
      <c r="I410" s="58"/>
    </row>
    <row r="411" spans="1:9" s="50" customFormat="1" x14ac:dyDescent="0.2">
      <c r="A411" s="55" t="s">
        <v>193</v>
      </c>
      <c r="B411" s="55"/>
      <c r="D411" s="58"/>
      <c r="E411" s="58"/>
      <c r="F411" s="58"/>
      <c r="G411" s="58"/>
      <c r="H411" s="58"/>
      <c r="I411" s="58"/>
    </row>
    <row r="412" spans="1:9" s="54" customFormat="1" x14ac:dyDescent="0.2">
      <c r="A412" s="59" t="s">
        <v>52</v>
      </c>
      <c r="B412" s="59"/>
      <c r="D412" s="65"/>
      <c r="E412" s="65"/>
      <c r="F412" s="65"/>
      <c r="G412" s="65"/>
      <c r="H412" s="65"/>
      <c r="I412" s="65"/>
    </row>
    <row r="413" spans="1:9" x14ac:dyDescent="0.2">
      <c r="A413" s="60" t="s">
        <v>271</v>
      </c>
      <c r="B413" s="60" t="s">
        <v>271</v>
      </c>
      <c r="C413" s="61" t="s">
        <v>420</v>
      </c>
      <c r="D413" s="45">
        <v>50000</v>
      </c>
      <c r="E413" s="45"/>
      <c r="F413" s="45">
        <f t="shared" ref="F413:F424" si="52">SUM(D413:E413)</f>
        <v>50000</v>
      </c>
      <c r="G413" s="45">
        <v>0</v>
      </c>
      <c r="H413" s="45">
        <v>50000</v>
      </c>
      <c r="I413" s="48" t="s">
        <v>259</v>
      </c>
    </row>
    <row r="414" spans="1:9" x14ac:dyDescent="0.2">
      <c r="A414" s="60" t="s">
        <v>181</v>
      </c>
      <c r="B414" s="60" t="s">
        <v>181</v>
      </c>
      <c r="C414" s="61" t="s">
        <v>75</v>
      </c>
      <c r="D414" s="45">
        <v>100000</v>
      </c>
      <c r="E414" s="45"/>
      <c r="F414" s="45">
        <f t="shared" si="52"/>
        <v>100000</v>
      </c>
      <c r="G414" s="45">
        <v>83360</v>
      </c>
      <c r="H414" s="45">
        <v>120000</v>
      </c>
      <c r="I414" s="48" t="s">
        <v>259</v>
      </c>
    </row>
    <row r="415" spans="1:9" x14ac:dyDescent="0.2">
      <c r="A415" s="60" t="s">
        <v>379</v>
      </c>
      <c r="B415" s="60" t="s">
        <v>187</v>
      </c>
      <c r="C415" s="61" t="s">
        <v>375</v>
      </c>
      <c r="D415" s="45">
        <v>100000</v>
      </c>
      <c r="E415" s="45"/>
      <c r="F415" s="45">
        <f t="shared" si="52"/>
        <v>100000</v>
      </c>
      <c r="G415" s="45">
        <v>0</v>
      </c>
      <c r="H415" s="45">
        <v>50000</v>
      </c>
      <c r="I415" s="48" t="s">
        <v>259</v>
      </c>
    </row>
    <row r="416" spans="1:9" x14ac:dyDescent="0.2">
      <c r="A416" s="60" t="s">
        <v>185</v>
      </c>
      <c r="B416" s="60" t="s">
        <v>185</v>
      </c>
      <c r="C416" s="61" t="s">
        <v>54</v>
      </c>
      <c r="D416" s="45">
        <v>50000</v>
      </c>
      <c r="E416" s="45"/>
      <c r="F416" s="45">
        <f t="shared" si="52"/>
        <v>50000</v>
      </c>
      <c r="G416" s="45">
        <v>0</v>
      </c>
      <c r="H416" s="45">
        <v>0</v>
      </c>
      <c r="I416" s="48" t="s">
        <v>259</v>
      </c>
    </row>
    <row r="417" spans="1:9" x14ac:dyDescent="0.2">
      <c r="A417" s="60" t="s">
        <v>185</v>
      </c>
      <c r="B417" s="60"/>
      <c r="C417" s="61" t="s">
        <v>171</v>
      </c>
      <c r="D417" s="45">
        <v>60000</v>
      </c>
      <c r="E417" s="45"/>
      <c r="F417" s="45">
        <f t="shared" si="52"/>
        <v>60000</v>
      </c>
      <c r="G417" s="45">
        <v>47244</v>
      </c>
      <c r="H417" s="45">
        <v>80000</v>
      </c>
      <c r="I417" s="48" t="s">
        <v>259</v>
      </c>
    </row>
    <row r="418" spans="1:9" x14ac:dyDescent="0.2">
      <c r="A418" s="60" t="s">
        <v>185</v>
      </c>
      <c r="B418" s="60"/>
      <c r="C418" s="61" t="s">
        <v>348</v>
      </c>
      <c r="D418" s="45">
        <v>100000</v>
      </c>
      <c r="E418" s="45"/>
      <c r="F418" s="45">
        <f t="shared" si="52"/>
        <v>100000</v>
      </c>
      <c r="G418" s="45">
        <v>98000</v>
      </c>
      <c r="H418" s="45">
        <v>120000</v>
      </c>
      <c r="I418" s="48" t="s">
        <v>259</v>
      </c>
    </row>
    <row r="419" spans="1:9" x14ac:dyDescent="0.2">
      <c r="A419" s="60" t="s">
        <v>185</v>
      </c>
      <c r="B419" s="60"/>
      <c r="C419" s="61" t="s">
        <v>514</v>
      </c>
      <c r="D419" s="45">
        <v>0</v>
      </c>
      <c r="E419" s="45"/>
      <c r="F419" s="45">
        <f t="shared" si="52"/>
        <v>0</v>
      </c>
      <c r="G419" s="45">
        <v>9362</v>
      </c>
      <c r="H419" s="45">
        <v>10000</v>
      </c>
      <c r="I419" s="48" t="s">
        <v>259</v>
      </c>
    </row>
    <row r="420" spans="1:9" x14ac:dyDescent="0.2">
      <c r="A420" s="60" t="s">
        <v>185</v>
      </c>
      <c r="B420" s="60"/>
      <c r="C420" s="61" t="s">
        <v>548</v>
      </c>
      <c r="D420" s="45">
        <v>0</v>
      </c>
      <c r="E420" s="45"/>
      <c r="F420" s="45">
        <f t="shared" si="52"/>
        <v>0</v>
      </c>
      <c r="G420" s="45">
        <v>108000</v>
      </c>
      <c r="H420" s="45">
        <v>0</v>
      </c>
      <c r="I420" s="48" t="s">
        <v>259</v>
      </c>
    </row>
    <row r="421" spans="1:9" x14ac:dyDescent="0.2">
      <c r="A421" s="60" t="s">
        <v>185</v>
      </c>
      <c r="B421" s="60"/>
      <c r="C421" s="61" t="s">
        <v>566</v>
      </c>
      <c r="D421" s="45">
        <v>0</v>
      </c>
      <c r="E421" s="45"/>
      <c r="F421" s="45">
        <f t="shared" si="52"/>
        <v>0</v>
      </c>
      <c r="G421" s="45">
        <v>251097</v>
      </c>
      <c r="H421" s="45">
        <v>600000</v>
      </c>
      <c r="I421" s="48" t="s">
        <v>259</v>
      </c>
    </row>
    <row r="422" spans="1:9" x14ac:dyDescent="0.2">
      <c r="A422" s="60" t="s">
        <v>262</v>
      </c>
      <c r="B422" s="60" t="s">
        <v>262</v>
      </c>
      <c r="C422" s="61" t="s">
        <v>81</v>
      </c>
      <c r="D422" s="45">
        <v>260000</v>
      </c>
      <c r="E422" s="45"/>
      <c r="F422" s="45">
        <f t="shared" si="52"/>
        <v>260000</v>
      </c>
      <c r="G422" s="45">
        <v>161208</v>
      </c>
      <c r="H422" s="45">
        <v>279000</v>
      </c>
      <c r="I422" s="48" t="s">
        <v>259</v>
      </c>
    </row>
    <row r="423" spans="1:9" x14ac:dyDescent="0.2">
      <c r="A423" s="60" t="s">
        <v>277</v>
      </c>
      <c r="B423" s="60" t="s">
        <v>277</v>
      </c>
      <c r="C423" s="61" t="s">
        <v>493</v>
      </c>
      <c r="D423" s="45">
        <v>394000</v>
      </c>
      <c r="E423" s="45"/>
      <c r="F423" s="45">
        <f t="shared" si="52"/>
        <v>394000</v>
      </c>
      <c r="G423" s="45">
        <v>377340</v>
      </c>
      <c r="H423" s="45">
        <v>0</v>
      </c>
      <c r="I423" s="48" t="s">
        <v>259</v>
      </c>
    </row>
    <row r="424" spans="1:9" x14ac:dyDescent="0.2">
      <c r="A424" s="60" t="s">
        <v>264</v>
      </c>
      <c r="B424" s="60" t="s">
        <v>264</v>
      </c>
      <c r="C424" s="61" t="s">
        <v>350</v>
      </c>
      <c r="D424" s="45">
        <v>106000</v>
      </c>
      <c r="E424" s="45"/>
      <c r="F424" s="45">
        <f t="shared" si="52"/>
        <v>106000</v>
      </c>
      <c r="G424" s="45">
        <v>101882</v>
      </c>
      <c r="H424" s="45">
        <v>0</v>
      </c>
      <c r="I424" s="48" t="s">
        <v>259</v>
      </c>
    </row>
    <row r="425" spans="1:9" s="54" customFormat="1" x14ac:dyDescent="0.2">
      <c r="A425" s="67"/>
      <c r="B425" s="67"/>
      <c r="C425" s="68" t="s">
        <v>53</v>
      </c>
      <c r="D425" s="69">
        <f>SUM(D413:D424)</f>
        <v>1220000</v>
      </c>
      <c r="E425" s="69">
        <f t="shared" ref="E425:H425" si="53">SUM(E413:E424)</f>
        <v>0</v>
      </c>
      <c r="F425" s="69">
        <f t="shared" si="53"/>
        <v>1220000</v>
      </c>
      <c r="G425" s="69">
        <f t="shared" si="53"/>
        <v>1237493</v>
      </c>
      <c r="H425" s="69">
        <f t="shared" si="53"/>
        <v>1309000</v>
      </c>
      <c r="I425" s="65"/>
    </row>
    <row r="426" spans="1:9" s="54" customFormat="1" x14ac:dyDescent="0.2">
      <c r="A426" s="59"/>
      <c r="B426" s="59"/>
      <c r="D426" s="65"/>
      <c r="E426" s="65"/>
      <c r="F426" s="65"/>
      <c r="G426" s="65"/>
      <c r="H426" s="65"/>
      <c r="I426" s="65"/>
    </row>
    <row r="427" spans="1:9" s="54" customFormat="1" x14ac:dyDescent="0.2">
      <c r="A427" s="59"/>
      <c r="B427" s="59"/>
      <c r="D427" s="65"/>
      <c r="E427" s="65"/>
      <c r="F427" s="65"/>
      <c r="G427" s="65"/>
      <c r="H427" s="65"/>
      <c r="I427" s="65"/>
    </row>
    <row r="428" spans="1:9" s="50" customFormat="1" x14ac:dyDescent="0.2">
      <c r="A428" s="55" t="s">
        <v>327</v>
      </c>
      <c r="B428" s="55"/>
      <c r="D428" s="58"/>
      <c r="E428" s="58"/>
      <c r="F428" s="58"/>
      <c r="G428" s="58"/>
      <c r="H428" s="58"/>
      <c r="I428" s="58"/>
    </row>
    <row r="429" spans="1:9" s="50" customFormat="1" x14ac:dyDescent="0.2">
      <c r="A429" s="55" t="s">
        <v>193</v>
      </c>
      <c r="B429" s="55"/>
      <c r="D429" s="58"/>
      <c r="E429" s="58"/>
      <c r="F429" s="58"/>
      <c r="G429" s="58"/>
      <c r="H429" s="58"/>
      <c r="I429" s="58"/>
    </row>
    <row r="430" spans="1:9" s="54" customFormat="1" x14ac:dyDescent="0.2">
      <c r="A430" s="59" t="s">
        <v>52</v>
      </c>
      <c r="B430" s="59"/>
      <c r="D430" s="65"/>
      <c r="E430" s="65"/>
      <c r="F430" s="65"/>
      <c r="G430" s="65"/>
      <c r="H430" s="65"/>
      <c r="I430" s="65"/>
    </row>
    <row r="431" spans="1:9" x14ac:dyDescent="0.2">
      <c r="A431" s="60" t="s">
        <v>304</v>
      </c>
      <c r="B431" s="60" t="s">
        <v>270</v>
      </c>
      <c r="C431" s="61" t="s">
        <v>121</v>
      </c>
      <c r="D431" s="45">
        <v>11000000</v>
      </c>
      <c r="E431" s="45"/>
      <c r="F431" s="45">
        <f>SUM(D431:E431)</f>
        <v>11000000</v>
      </c>
      <c r="G431" s="45">
        <v>10319000</v>
      </c>
      <c r="H431" s="45">
        <v>13000000</v>
      </c>
      <c r="I431" s="48" t="s">
        <v>259</v>
      </c>
    </row>
    <row r="432" spans="1:9" x14ac:dyDescent="0.2">
      <c r="A432" s="60" t="s">
        <v>270</v>
      </c>
      <c r="B432" s="60"/>
      <c r="C432" s="61" t="s">
        <v>387</v>
      </c>
      <c r="D432" s="45">
        <v>0</v>
      </c>
      <c r="E432" s="45"/>
      <c r="F432" s="45">
        <f>SUM(D432:E432)</f>
        <v>0</v>
      </c>
      <c r="G432" s="45">
        <v>0</v>
      </c>
      <c r="H432" s="45">
        <v>0</v>
      </c>
      <c r="I432" s="48" t="s">
        <v>259</v>
      </c>
    </row>
    <row r="433" spans="1:234" s="54" customFormat="1" x14ac:dyDescent="0.2">
      <c r="A433" s="67"/>
      <c r="B433" s="67"/>
      <c r="C433" s="68" t="s">
        <v>53</v>
      </c>
      <c r="D433" s="69">
        <f t="shared" ref="D433:H433" si="54">SUM(D431:D432)</f>
        <v>11000000</v>
      </c>
      <c r="E433" s="69">
        <f t="shared" si="54"/>
        <v>0</v>
      </c>
      <c r="F433" s="69">
        <f t="shared" si="54"/>
        <v>11000000</v>
      </c>
      <c r="G433" s="69">
        <f t="shared" si="54"/>
        <v>10319000</v>
      </c>
      <c r="H433" s="69">
        <f t="shared" si="54"/>
        <v>13000000</v>
      </c>
      <c r="I433" s="65"/>
    </row>
    <row r="434" spans="1:234" s="54" customFormat="1" x14ac:dyDescent="0.2">
      <c r="A434" s="59"/>
      <c r="B434" s="59"/>
      <c r="D434" s="65"/>
      <c r="E434" s="65"/>
      <c r="F434" s="65"/>
      <c r="G434" s="65"/>
      <c r="H434" s="65"/>
      <c r="I434" s="65"/>
    </row>
    <row r="436" spans="1:234" s="50" customFormat="1" x14ac:dyDescent="0.2">
      <c r="A436" s="55" t="s">
        <v>200</v>
      </c>
      <c r="B436" s="55"/>
      <c r="D436" s="58"/>
      <c r="E436" s="58"/>
      <c r="F436" s="58"/>
      <c r="G436" s="58"/>
      <c r="H436" s="58"/>
      <c r="I436" s="58"/>
    </row>
    <row r="437" spans="1:234" s="50" customFormat="1" x14ac:dyDescent="0.2">
      <c r="A437" s="55" t="s">
        <v>193</v>
      </c>
      <c r="B437" s="55"/>
      <c r="D437" s="58"/>
      <c r="E437" s="58"/>
      <c r="F437" s="58"/>
      <c r="G437" s="58"/>
      <c r="H437" s="58"/>
      <c r="I437" s="58"/>
    </row>
    <row r="438" spans="1:234" s="54" customFormat="1" x14ac:dyDescent="0.2">
      <c r="A438" s="59" t="s">
        <v>50</v>
      </c>
      <c r="B438" s="59"/>
      <c r="D438" s="65"/>
      <c r="E438" s="65"/>
      <c r="F438" s="65"/>
      <c r="G438" s="65"/>
      <c r="H438" s="65"/>
      <c r="I438" s="65"/>
    </row>
    <row r="439" spans="1:234" x14ac:dyDescent="0.2">
      <c r="A439" s="60" t="s">
        <v>269</v>
      </c>
      <c r="B439" s="60" t="s">
        <v>269</v>
      </c>
      <c r="C439" s="61" t="s">
        <v>328</v>
      </c>
      <c r="D439" s="45">
        <v>0</v>
      </c>
      <c r="E439" s="45">
        <v>0</v>
      </c>
      <c r="F439" s="45">
        <f>SUM(D439:E439)</f>
        <v>0</v>
      </c>
      <c r="G439" s="45">
        <v>2447000</v>
      </c>
      <c r="H439" s="45">
        <v>0</v>
      </c>
      <c r="I439" s="48" t="s">
        <v>259</v>
      </c>
    </row>
    <row r="440" spans="1:234" x14ac:dyDescent="0.2">
      <c r="A440" s="60" t="s">
        <v>468</v>
      </c>
      <c r="B440" s="60" t="s">
        <v>306</v>
      </c>
      <c r="C440" s="61" t="s">
        <v>469</v>
      </c>
      <c r="D440" s="45">
        <v>0</v>
      </c>
      <c r="E440" s="45"/>
      <c r="F440" s="45">
        <f>SUM(D440:E440)</f>
        <v>0</v>
      </c>
      <c r="G440" s="45">
        <v>0</v>
      </c>
      <c r="H440" s="45">
        <v>0</v>
      </c>
    </row>
    <row r="441" spans="1:234" s="54" customFormat="1" x14ac:dyDescent="0.2">
      <c r="A441" s="67"/>
      <c r="B441" s="67"/>
      <c r="C441" s="68" t="s">
        <v>51</v>
      </c>
      <c r="D441" s="69">
        <f t="shared" ref="D441:H441" si="55">SUM(D439:D440)</f>
        <v>0</v>
      </c>
      <c r="E441" s="69">
        <f t="shared" si="55"/>
        <v>0</v>
      </c>
      <c r="F441" s="69">
        <f t="shared" si="55"/>
        <v>0</v>
      </c>
      <c r="G441" s="69">
        <f t="shared" si="55"/>
        <v>2447000</v>
      </c>
      <c r="H441" s="69">
        <f t="shared" si="55"/>
        <v>0</v>
      </c>
      <c r="I441" s="65"/>
    </row>
    <row r="442" spans="1:234" s="54" customFormat="1" x14ac:dyDescent="0.2">
      <c r="A442" s="59"/>
      <c r="B442" s="59"/>
      <c r="D442" s="65"/>
      <c r="E442" s="65"/>
      <c r="F442" s="65"/>
      <c r="G442" s="65"/>
      <c r="H442" s="65"/>
      <c r="I442" s="65"/>
    </row>
    <row r="443" spans="1:234" s="54" customFormat="1" x14ac:dyDescent="0.2">
      <c r="A443" s="59"/>
      <c r="B443" s="59"/>
      <c r="D443" s="65"/>
      <c r="E443" s="65"/>
      <c r="F443" s="65"/>
      <c r="G443" s="65"/>
      <c r="H443" s="65"/>
      <c r="I443" s="65"/>
    </row>
    <row r="444" spans="1:234" s="54" customFormat="1" ht="13.5" customHeight="1" x14ac:dyDescent="0.2">
      <c r="A444" s="92" t="s">
        <v>201</v>
      </c>
      <c r="B444" s="92"/>
      <c r="D444" s="65"/>
      <c r="E444" s="65"/>
      <c r="F444" s="65"/>
      <c r="G444" s="65"/>
      <c r="H444" s="65"/>
      <c r="I444" s="65"/>
    </row>
    <row r="445" spans="1:234" ht="12.4" customHeight="1" x14ac:dyDescent="0.2">
      <c r="A445" s="55" t="s">
        <v>193</v>
      </c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  <c r="AC445" s="55"/>
      <c r="AD445" s="55"/>
      <c r="AE445" s="55"/>
      <c r="AF445" s="55"/>
      <c r="AG445" s="55"/>
      <c r="AH445" s="55"/>
      <c r="AI445" s="55"/>
      <c r="AJ445" s="55"/>
      <c r="AK445" s="55"/>
      <c r="AL445" s="55"/>
      <c r="AM445" s="55"/>
      <c r="AN445" s="55"/>
      <c r="AO445" s="55"/>
      <c r="AP445" s="55"/>
      <c r="AQ445" s="55"/>
      <c r="AR445" s="55"/>
      <c r="AS445" s="55"/>
      <c r="AT445" s="55"/>
      <c r="AU445" s="55"/>
      <c r="AV445" s="55"/>
      <c r="AW445" s="55"/>
      <c r="AX445" s="55"/>
      <c r="AY445" s="55"/>
      <c r="AZ445" s="55"/>
      <c r="BA445" s="55"/>
      <c r="BB445" s="55"/>
      <c r="BC445" s="55"/>
      <c r="BD445" s="55"/>
      <c r="BE445" s="55"/>
      <c r="BF445" s="55"/>
      <c r="BG445" s="55"/>
      <c r="BH445" s="55"/>
      <c r="BI445" s="55"/>
      <c r="BJ445" s="55"/>
      <c r="BK445" s="55"/>
      <c r="BL445" s="55"/>
      <c r="BM445" s="55"/>
      <c r="BN445" s="55"/>
      <c r="BO445" s="55"/>
      <c r="BP445" s="55"/>
      <c r="BQ445" s="55"/>
      <c r="BR445" s="55"/>
      <c r="BS445" s="55"/>
      <c r="BT445" s="55"/>
      <c r="BU445" s="55"/>
      <c r="BV445" s="55"/>
      <c r="BW445" s="55"/>
      <c r="BX445" s="55"/>
      <c r="BY445" s="55"/>
      <c r="BZ445" s="55"/>
      <c r="CA445" s="55"/>
      <c r="CB445" s="55"/>
      <c r="CC445" s="55"/>
      <c r="CD445" s="55"/>
      <c r="CE445" s="55"/>
      <c r="CF445" s="55"/>
      <c r="CG445" s="55"/>
      <c r="CH445" s="55"/>
      <c r="CI445" s="55"/>
      <c r="CJ445" s="55"/>
      <c r="CK445" s="55"/>
      <c r="CL445" s="55"/>
      <c r="CM445" s="55"/>
      <c r="CN445" s="55"/>
      <c r="CO445" s="55"/>
      <c r="CP445" s="55"/>
      <c r="CQ445" s="55"/>
      <c r="CR445" s="55"/>
      <c r="CS445" s="55"/>
      <c r="CT445" s="55"/>
      <c r="CU445" s="55"/>
      <c r="CV445" s="55"/>
      <c r="CW445" s="55"/>
      <c r="CX445" s="55"/>
      <c r="CY445" s="55"/>
      <c r="CZ445" s="55"/>
      <c r="DA445" s="55"/>
      <c r="DB445" s="55"/>
      <c r="DC445" s="55"/>
      <c r="DD445" s="55"/>
      <c r="DE445" s="55"/>
      <c r="DF445" s="55"/>
      <c r="DG445" s="55"/>
      <c r="DH445" s="55"/>
      <c r="DI445" s="55"/>
      <c r="DJ445" s="55"/>
      <c r="DK445" s="55"/>
      <c r="DL445" s="55"/>
      <c r="DM445" s="55"/>
      <c r="DN445" s="55"/>
      <c r="DO445" s="55"/>
      <c r="DP445" s="55"/>
      <c r="DQ445" s="55"/>
      <c r="DR445" s="55"/>
      <c r="DS445" s="55"/>
      <c r="DT445" s="55"/>
      <c r="DU445" s="55"/>
      <c r="DV445" s="55"/>
      <c r="DW445" s="55"/>
      <c r="DX445" s="55"/>
      <c r="DY445" s="55"/>
      <c r="DZ445" s="55"/>
      <c r="EA445" s="55"/>
      <c r="EB445" s="55"/>
      <c r="EC445" s="55"/>
      <c r="ED445" s="55"/>
      <c r="EE445" s="55"/>
      <c r="EF445" s="55"/>
      <c r="EG445" s="55"/>
      <c r="EH445" s="55"/>
      <c r="EI445" s="55"/>
      <c r="EJ445" s="55"/>
      <c r="EK445" s="55"/>
      <c r="EL445" s="55"/>
      <c r="EM445" s="55"/>
      <c r="EN445" s="55"/>
      <c r="EO445" s="55"/>
      <c r="EP445" s="55"/>
      <c r="EQ445" s="55"/>
      <c r="ER445" s="55"/>
      <c r="ES445" s="55"/>
      <c r="ET445" s="55"/>
      <c r="EU445" s="55"/>
      <c r="EV445" s="55"/>
      <c r="EW445" s="55"/>
      <c r="EX445" s="55"/>
      <c r="EY445" s="55"/>
      <c r="EZ445" s="55"/>
      <c r="FA445" s="55"/>
      <c r="FB445" s="55"/>
      <c r="FC445" s="55"/>
      <c r="FD445" s="55"/>
      <c r="FE445" s="55"/>
      <c r="FF445" s="55"/>
      <c r="FG445" s="55"/>
      <c r="FH445" s="55"/>
      <c r="FI445" s="55"/>
      <c r="FJ445" s="55"/>
      <c r="FK445" s="55"/>
      <c r="FL445" s="55"/>
      <c r="FM445" s="55"/>
      <c r="FN445" s="55"/>
      <c r="FO445" s="55"/>
      <c r="FP445" s="55"/>
      <c r="FQ445" s="55"/>
      <c r="FR445" s="55"/>
      <c r="FS445" s="55"/>
      <c r="FT445" s="55"/>
      <c r="FU445" s="55"/>
      <c r="FV445" s="55"/>
      <c r="FW445" s="55"/>
      <c r="FX445" s="55"/>
      <c r="FY445" s="55"/>
      <c r="FZ445" s="55"/>
      <c r="GA445" s="55"/>
      <c r="GB445" s="55"/>
      <c r="GC445" s="55"/>
      <c r="GD445" s="55"/>
      <c r="GE445" s="55"/>
      <c r="GF445" s="55"/>
      <c r="GG445" s="55"/>
      <c r="GH445" s="55"/>
      <c r="GI445" s="55"/>
      <c r="GJ445" s="55"/>
      <c r="GK445" s="55"/>
      <c r="GL445" s="55"/>
      <c r="GM445" s="55"/>
      <c r="GN445" s="55"/>
      <c r="GO445" s="55"/>
      <c r="GP445" s="55"/>
      <c r="GQ445" s="55"/>
      <c r="GR445" s="55"/>
      <c r="GS445" s="55"/>
      <c r="GT445" s="55"/>
      <c r="GU445" s="55"/>
      <c r="GV445" s="55"/>
      <c r="GW445" s="55"/>
      <c r="GX445" s="55"/>
      <c r="GY445" s="55"/>
      <c r="GZ445" s="55"/>
      <c r="HA445" s="55"/>
      <c r="HB445" s="55"/>
      <c r="HC445" s="55"/>
      <c r="HD445" s="55"/>
      <c r="HE445" s="55"/>
      <c r="HF445" s="55"/>
      <c r="HG445" s="55"/>
      <c r="HH445" s="55"/>
      <c r="HI445" s="55"/>
      <c r="HJ445" s="55"/>
      <c r="HK445" s="55"/>
      <c r="HL445" s="55"/>
      <c r="HM445" s="55"/>
      <c r="HN445" s="55"/>
      <c r="HO445" s="55"/>
      <c r="HP445" s="55"/>
      <c r="HQ445" s="55"/>
      <c r="HR445" s="55"/>
      <c r="HS445" s="55"/>
      <c r="HT445" s="55"/>
      <c r="HU445" s="55"/>
      <c r="HV445" s="55"/>
      <c r="HW445" s="55"/>
      <c r="HX445" s="55"/>
      <c r="HY445" s="55"/>
      <c r="HZ445" s="55"/>
    </row>
    <row r="446" spans="1:234" s="54" customFormat="1" x14ac:dyDescent="0.2">
      <c r="A446" s="59" t="s">
        <v>52</v>
      </c>
      <c r="B446" s="59"/>
      <c r="D446" s="65"/>
      <c r="E446" s="65"/>
      <c r="F446" s="65"/>
      <c r="G446" s="65"/>
      <c r="H446" s="65"/>
      <c r="I446" s="65"/>
    </row>
    <row r="447" spans="1:234" s="54" customFormat="1" x14ac:dyDescent="0.2">
      <c r="A447" s="60" t="s">
        <v>397</v>
      </c>
      <c r="B447" s="60" t="s">
        <v>271</v>
      </c>
      <c r="C447" s="66" t="s">
        <v>420</v>
      </c>
      <c r="D447" s="45">
        <v>100000</v>
      </c>
      <c r="E447" s="45"/>
      <c r="F447" s="45">
        <f t="shared" ref="F447:F448" si="56">SUM(D447:E447)</f>
        <v>100000</v>
      </c>
      <c r="G447" s="45">
        <v>0</v>
      </c>
      <c r="H447" s="45">
        <v>0</v>
      </c>
      <c r="I447" s="48" t="s">
        <v>258</v>
      </c>
    </row>
    <row r="448" spans="1:234" s="54" customFormat="1" x14ac:dyDescent="0.2">
      <c r="A448" s="60" t="s">
        <v>377</v>
      </c>
      <c r="B448" s="60" t="s">
        <v>188</v>
      </c>
      <c r="C448" s="66" t="s">
        <v>290</v>
      </c>
      <c r="D448" s="45">
        <v>0</v>
      </c>
      <c r="E448" s="45"/>
      <c r="F448" s="45">
        <f t="shared" si="56"/>
        <v>0</v>
      </c>
      <c r="G448" s="45">
        <v>59142</v>
      </c>
      <c r="H448" s="45">
        <v>80000</v>
      </c>
      <c r="I448" s="48" t="s">
        <v>258</v>
      </c>
    </row>
    <row r="449" spans="1:234" x14ac:dyDescent="0.2">
      <c r="A449" s="60" t="s">
        <v>470</v>
      </c>
      <c r="B449" s="60" t="s">
        <v>473</v>
      </c>
      <c r="C449" s="66" t="s">
        <v>173</v>
      </c>
      <c r="D449" s="45">
        <v>400000</v>
      </c>
      <c r="E449" s="45"/>
      <c r="F449" s="45">
        <f t="shared" ref="F449:F451" si="57">SUM(D449:E449)</f>
        <v>400000</v>
      </c>
      <c r="G449" s="45">
        <v>278556</v>
      </c>
      <c r="H449" s="45">
        <v>300000</v>
      </c>
      <c r="I449" s="48" t="s">
        <v>258</v>
      </c>
    </row>
    <row r="450" spans="1:234" x14ac:dyDescent="0.2">
      <c r="A450" s="60" t="s">
        <v>471</v>
      </c>
      <c r="B450" s="60" t="s">
        <v>474</v>
      </c>
      <c r="C450" s="66" t="s">
        <v>58</v>
      </c>
      <c r="D450" s="45">
        <v>700000</v>
      </c>
      <c r="E450" s="45"/>
      <c r="F450" s="45">
        <f t="shared" si="57"/>
        <v>700000</v>
      </c>
      <c r="G450" s="45">
        <v>100815</v>
      </c>
      <c r="H450" s="45">
        <v>400000</v>
      </c>
      <c r="I450" s="48" t="s">
        <v>258</v>
      </c>
    </row>
    <row r="451" spans="1:234" x14ac:dyDescent="0.2">
      <c r="A451" s="60" t="s">
        <v>472</v>
      </c>
      <c r="B451" s="60" t="s">
        <v>475</v>
      </c>
      <c r="C451" s="61" t="s">
        <v>106</v>
      </c>
      <c r="D451" s="45">
        <v>60000</v>
      </c>
      <c r="E451" s="45"/>
      <c r="F451" s="45">
        <f t="shared" si="57"/>
        <v>60000</v>
      </c>
      <c r="G451" s="45">
        <v>51990</v>
      </c>
      <c r="H451" s="45">
        <v>70000</v>
      </c>
      <c r="I451" s="48" t="s">
        <v>258</v>
      </c>
    </row>
    <row r="452" spans="1:234" x14ac:dyDescent="0.2">
      <c r="A452" s="60" t="s">
        <v>188</v>
      </c>
      <c r="B452" s="60" t="s">
        <v>188</v>
      </c>
      <c r="C452" s="61" t="s">
        <v>384</v>
      </c>
      <c r="D452" s="45">
        <v>150000</v>
      </c>
      <c r="E452" s="45"/>
      <c r="F452" s="45">
        <f t="shared" ref="F452:F455" si="58">SUM(D452:E452)</f>
        <v>150000</v>
      </c>
      <c r="G452" s="45">
        <v>180840</v>
      </c>
      <c r="H452" s="45">
        <v>200000</v>
      </c>
      <c r="I452" s="48" t="s">
        <v>258</v>
      </c>
    </row>
    <row r="453" spans="1:234" x14ac:dyDescent="0.2">
      <c r="A453" s="60" t="s">
        <v>185</v>
      </c>
      <c r="B453" s="60" t="s">
        <v>185</v>
      </c>
      <c r="C453" s="61" t="s">
        <v>164</v>
      </c>
      <c r="D453" s="45">
        <v>25000</v>
      </c>
      <c r="E453" s="45"/>
      <c r="F453" s="45">
        <f t="shared" si="58"/>
        <v>25000</v>
      </c>
      <c r="G453" s="45">
        <v>19000</v>
      </c>
      <c r="H453" s="45">
        <v>20000</v>
      </c>
      <c r="I453" s="48" t="s">
        <v>258</v>
      </c>
    </row>
    <row r="454" spans="1:234" x14ac:dyDescent="0.2">
      <c r="A454" s="60" t="s">
        <v>185</v>
      </c>
      <c r="B454" s="60"/>
      <c r="C454" s="61" t="s">
        <v>233</v>
      </c>
      <c r="D454" s="45">
        <v>55000</v>
      </c>
      <c r="E454" s="45"/>
      <c r="F454" s="45">
        <f t="shared" si="58"/>
        <v>55000</v>
      </c>
      <c r="G454" s="45">
        <v>10979</v>
      </c>
      <c r="H454" s="45">
        <v>15000</v>
      </c>
      <c r="I454" s="48" t="s">
        <v>258</v>
      </c>
    </row>
    <row r="455" spans="1:234" x14ac:dyDescent="0.2">
      <c r="A455" s="60" t="s">
        <v>262</v>
      </c>
      <c r="B455" s="60" t="s">
        <v>262</v>
      </c>
      <c r="C455" s="61" t="s">
        <v>81</v>
      </c>
      <c r="D455" s="45">
        <v>375000</v>
      </c>
      <c r="E455" s="45"/>
      <c r="F455" s="45">
        <f t="shared" si="58"/>
        <v>375000</v>
      </c>
      <c r="G455" s="45">
        <v>161582</v>
      </c>
      <c r="H455" s="45">
        <v>293000</v>
      </c>
      <c r="I455" s="48" t="s">
        <v>258</v>
      </c>
    </row>
    <row r="456" spans="1:234" s="54" customFormat="1" x14ac:dyDescent="0.2">
      <c r="A456" s="67"/>
      <c r="B456" s="67"/>
      <c r="C456" s="68" t="s">
        <v>53</v>
      </c>
      <c r="D456" s="69">
        <f t="shared" ref="D456:H456" si="59">SUM(D447:D455)</f>
        <v>1865000</v>
      </c>
      <c r="E456" s="69">
        <f t="shared" si="59"/>
        <v>0</v>
      </c>
      <c r="F456" s="69">
        <f t="shared" si="59"/>
        <v>1865000</v>
      </c>
      <c r="G456" s="69">
        <f t="shared" si="59"/>
        <v>862904</v>
      </c>
      <c r="H456" s="69">
        <f t="shared" si="59"/>
        <v>1378000</v>
      </c>
      <c r="I456" s="65"/>
    </row>
    <row r="457" spans="1:234" s="54" customFormat="1" x14ac:dyDescent="0.2">
      <c r="A457" s="59"/>
      <c r="B457" s="59"/>
      <c r="D457" s="65"/>
      <c r="E457" s="65"/>
      <c r="F457" s="65"/>
      <c r="G457" s="65"/>
      <c r="H457" s="65"/>
      <c r="I457" s="65"/>
    </row>
    <row r="458" spans="1:234" s="54" customFormat="1" x14ac:dyDescent="0.2">
      <c r="A458" s="59"/>
      <c r="B458" s="59"/>
      <c r="D458" s="65"/>
      <c r="E458" s="65"/>
      <c r="F458" s="65"/>
      <c r="G458" s="65"/>
      <c r="H458" s="65"/>
      <c r="I458" s="65"/>
    </row>
    <row r="459" spans="1:234" s="54" customFormat="1" ht="13.5" customHeight="1" x14ac:dyDescent="0.2">
      <c r="A459" s="92" t="s">
        <v>201</v>
      </c>
      <c r="B459" s="92"/>
      <c r="D459" s="65"/>
      <c r="E459" s="65"/>
      <c r="F459" s="65"/>
      <c r="G459" s="65"/>
      <c r="H459" s="65"/>
      <c r="I459" s="65"/>
    </row>
    <row r="460" spans="1:234" ht="12.4" customHeight="1" x14ac:dyDescent="0.2">
      <c r="A460" s="55" t="s">
        <v>193</v>
      </c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  <c r="AC460" s="55"/>
      <c r="AD460" s="55"/>
      <c r="AE460" s="55"/>
      <c r="AF460" s="55"/>
      <c r="AG460" s="55"/>
      <c r="AH460" s="55"/>
      <c r="AI460" s="55"/>
      <c r="AJ460" s="55"/>
      <c r="AK460" s="55"/>
      <c r="AL460" s="55"/>
      <c r="AM460" s="55"/>
      <c r="AN460" s="55"/>
      <c r="AO460" s="55"/>
      <c r="AP460" s="55"/>
      <c r="AQ460" s="55"/>
      <c r="AR460" s="55"/>
      <c r="AS460" s="55"/>
      <c r="AT460" s="55"/>
      <c r="AU460" s="55"/>
      <c r="AV460" s="55"/>
      <c r="AW460" s="55"/>
      <c r="AX460" s="55"/>
      <c r="AY460" s="55"/>
      <c r="AZ460" s="55"/>
      <c r="BA460" s="55"/>
      <c r="BB460" s="55"/>
      <c r="BC460" s="55"/>
      <c r="BD460" s="55"/>
      <c r="BE460" s="55"/>
      <c r="BF460" s="55"/>
      <c r="BG460" s="55"/>
      <c r="BH460" s="55"/>
      <c r="BI460" s="55"/>
      <c r="BJ460" s="55"/>
      <c r="BK460" s="55"/>
      <c r="BL460" s="55"/>
      <c r="BM460" s="55"/>
      <c r="BN460" s="55"/>
      <c r="BO460" s="55"/>
      <c r="BP460" s="55"/>
      <c r="BQ460" s="55"/>
      <c r="BR460" s="55"/>
      <c r="BS460" s="55"/>
      <c r="BT460" s="55"/>
      <c r="BU460" s="55"/>
      <c r="BV460" s="55"/>
      <c r="BW460" s="55"/>
      <c r="BX460" s="55"/>
      <c r="BY460" s="55"/>
      <c r="BZ460" s="55"/>
      <c r="CA460" s="55"/>
      <c r="CB460" s="55"/>
      <c r="CC460" s="55"/>
      <c r="CD460" s="55"/>
      <c r="CE460" s="55"/>
      <c r="CF460" s="55"/>
      <c r="CG460" s="55"/>
      <c r="CH460" s="55"/>
      <c r="CI460" s="55"/>
      <c r="CJ460" s="55"/>
      <c r="CK460" s="55"/>
      <c r="CL460" s="55"/>
      <c r="CM460" s="55"/>
      <c r="CN460" s="55"/>
      <c r="CO460" s="55"/>
      <c r="CP460" s="55"/>
      <c r="CQ460" s="55"/>
      <c r="CR460" s="55"/>
      <c r="CS460" s="55"/>
      <c r="CT460" s="55"/>
      <c r="CU460" s="55"/>
      <c r="CV460" s="55"/>
      <c r="CW460" s="55"/>
      <c r="CX460" s="55"/>
      <c r="CY460" s="55"/>
      <c r="CZ460" s="55"/>
      <c r="DA460" s="55"/>
      <c r="DB460" s="55"/>
      <c r="DC460" s="55"/>
      <c r="DD460" s="55"/>
      <c r="DE460" s="55"/>
      <c r="DF460" s="55"/>
      <c r="DG460" s="55"/>
      <c r="DH460" s="55"/>
      <c r="DI460" s="55"/>
      <c r="DJ460" s="55"/>
      <c r="DK460" s="55"/>
      <c r="DL460" s="55"/>
      <c r="DM460" s="55"/>
      <c r="DN460" s="55"/>
      <c r="DO460" s="55"/>
      <c r="DP460" s="55"/>
      <c r="DQ460" s="55"/>
      <c r="DR460" s="55"/>
      <c r="DS460" s="55"/>
      <c r="DT460" s="55"/>
      <c r="DU460" s="55"/>
      <c r="DV460" s="55"/>
      <c r="DW460" s="55"/>
      <c r="DX460" s="55"/>
      <c r="DY460" s="55"/>
      <c r="DZ460" s="55"/>
      <c r="EA460" s="55"/>
      <c r="EB460" s="55"/>
      <c r="EC460" s="55"/>
      <c r="ED460" s="55"/>
      <c r="EE460" s="55"/>
      <c r="EF460" s="55"/>
      <c r="EG460" s="55"/>
      <c r="EH460" s="55"/>
      <c r="EI460" s="55"/>
      <c r="EJ460" s="55"/>
      <c r="EK460" s="55"/>
      <c r="EL460" s="55"/>
      <c r="EM460" s="55"/>
      <c r="EN460" s="55"/>
      <c r="EO460" s="55"/>
      <c r="EP460" s="55"/>
      <c r="EQ460" s="55"/>
      <c r="ER460" s="55"/>
      <c r="ES460" s="55"/>
      <c r="ET460" s="55"/>
      <c r="EU460" s="55"/>
      <c r="EV460" s="55"/>
      <c r="EW460" s="55"/>
      <c r="EX460" s="55"/>
      <c r="EY460" s="55"/>
      <c r="EZ460" s="55"/>
      <c r="FA460" s="55"/>
      <c r="FB460" s="55"/>
      <c r="FC460" s="55"/>
      <c r="FD460" s="55"/>
      <c r="FE460" s="55"/>
      <c r="FF460" s="55"/>
      <c r="FG460" s="55"/>
      <c r="FH460" s="55"/>
      <c r="FI460" s="55"/>
      <c r="FJ460" s="55"/>
      <c r="FK460" s="55"/>
      <c r="FL460" s="55"/>
      <c r="FM460" s="55"/>
      <c r="FN460" s="55"/>
      <c r="FO460" s="55"/>
      <c r="FP460" s="55"/>
      <c r="FQ460" s="55"/>
      <c r="FR460" s="55"/>
      <c r="FS460" s="55"/>
      <c r="FT460" s="55"/>
      <c r="FU460" s="55"/>
      <c r="FV460" s="55"/>
      <c r="FW460" s="55"/>
      <c r="FX460" s="55"/>
      <c r="FY460" s="55"/>
      <c r="FZ460" s="55"/>
      <c r="GA460" s="55"/>
      <c r="GB460" s="55"/>
      <c r="GC460" s="55"/>
      <c r="GD460" s="55"/>
      <c r="GE460" s="55"/>
      <c r="GF460" s="55"/>
      <c r="GG460" s="55"/>
      <c r="GH460" s="55"/>
      <c r="GI460" s="55"/>
      <c r="GJ460" s="55"/>
      <c r="GK460" s="55"/>
      <c r="GL460" s="55"/>
      <c r="GM460" s="55"/>
      <c r="GN460" s="55"/>
      <c r="GO460" s="55"/>
      <c r="GP460" s="55"/>
      <c r="GQ460" s="55"/>
      <c r="GR460" s="55"/>
      <c r="GS460" s="55"/>
      <c r="GT460" s="55"/>
      <c r="GU460" s="55"/>
      <c r="GV460" s="55"/>
      <c r="GW460" s="55"/>
      <c r="GX460" s="55"/>
      <c r="GY460" s="55"/>
      <c r="GZ460" s="55"/>
      <c r="HA460" s="55"/>
      <c r="HB460" s="55"/>
      <c r="HC460" s="55"/>
      <c r="HD460" s="55"/>
      <c r="HE460" s="55"/>
      <c r="HF460" s="55"/>
      <c r="HG460" s="55"/>
      <c r="HH460" s="55"/>
      <c r="HI460" s="55"/>
      <c r="HJ460" s="55"/>
      <c r="HK460" s="55"/>
      <c r="HL460" s="55"/>
      <c r="HM460" s="55"/>
      <c r="HN460" s="55"/>
      <c r="HO460" s="55"/>
      <c r="HP460" s="55"/>
      <c r="HQ460" s="55"/>
      <c r="HR460" s="55"/>
      <c r="HS460" s="55"/>
      <c r="HT460" s="55"/>
      <c r="HU460" s="55"/>
      <c r="HV460" s="55"/>
      <c r="HW460" s="55"/>
      <c r="HX460" s="55"/>
      <c r="HY460" s="55"/>
      <c r="HZ460" s="55"/>
    </row>
    <row r="461" spans="1:234" s="54" customFormat="1" x14ac:dyDescent="0.2">
      <c r="A461" s="59" t="s">
        <v>50</v>
      </c>
      <c r="B461" s="59"/>
      <c r="D461" s="65"/>
      <c r="E461" s="65"/>
      <c r="F461" s="65"/>
      <c r="G461" s="65"/>
      <c r="H461" s="65"/>
      <c r="I461" s="65"/>
    </row>
    <row r="462" spans="1:234" x14ac:dyDescent="0.2">
      <c r="A462" s="60" t="s">
        <v>468</v>
      </c>
      <c r="B462" s="60" t="s">
        <v>306</v>
      </c>
      <c r="C462" s="61" t="s">
        <v>469</v>
      </c>
      <c r="D462" s="45">
        <v>0</v>
      </c>
      <c r="E462" s="45"/>
      <c r="F462" s="45">
        <f>SUM(D462:E462)</f>
        <v>0</v>
      </c>
      <c r="G462" s="45">
        <v>33237</v>
      </c>
      <c r="H462" s="45">
        <v>0</v>
      </c>
    </row>
    <row r="463" spans="1:234" s="54" customFormat="1" x14ac:dyDescent="0.2">
      <c r="A463" s="67"/>
      <c r="B463" s="67"/>
      <c r="C463" s="68" t="s">
        <v>51</v>
      </c>
      <c r="D463" s="69">
        <f t="shared" ref="D463:H463" si="60">SUM(D462:D462)</f>
        <v>0</v>
      </c>
      <c r="E463" s="69">
        <f t="shared" si="60"/>
        <v>0</v>
      </c>
      <c r="F463" s="69">
        <f t="shared" si="60"/>
        <v>0</v>
      </c>
      <c r="G463" s="69">
        <f t="shared" si="60"/>
        <v>33237</v>
      </c>
      <c r="H463" s="69">
        <f t="shared" si="60"/>
        <v>0</v>
      </c>
      <c r="I463" s="65"/>
    </row>
    <row r="464" spans="1:234" s="54" customFormat="1" x14ac:dyDescent="0.2">
      <c r="A464" s="59"/>
      <c r="B464" s="59"/>
      <c r="D464" s="65"/>
      <c r="E464" s="65"/>
      <c r="F464" s="65"/>
      <c r="G464" s="65"/>
      <c r="H464" s="65"/>
      <c r="I464" s="65"/>
    </row>
    <row r="465" spans="1:10" s="54" customFormat="1" x14ac:dyDescent="0.2">
      <c r="A465" s="59"/>
      <c r="B465" s="59"/>
      <c r="D465" s="65"/>
      <c r="E465" s="65"/>
      <c r="F465" s="65"/>
      <c r="G465" s="65"/>
      <c r="H465" s="65"/>
      <c r="I465" s="65"/>
    </row>
    <row r="466" spans="1:10" s="50" customFormat="1" ht="12.6" customHeight="1" x14ac:dyDescent="0.2">
      <c r="A466" s="55" t="s">
        <v>317</v>
      </c>
      <c r="B466" s="55"/>
      <c r="D466" s="58"/>
      <c r="E466" s="58"/>
      <c r="F466" s="58"/>
      <c r="G466" s="58"/>
      <c r="H466" s="58"/>
      <c r="I466" s="58"/>
      <c r="J466" s="93"/>
    </row>
    <row r="467" spans="1:10" s="50" customFormat="1" x14ac:dyDescent="0.2">
      <c r="A467" s="55" t="s">
        <v>193</v>
      </c>
      <c r="B467" s="55"/>
      <c r="D467" s="58"/>
      <c r="E467" s="58"/>
      <c r="F467" s="58"/>
      <c r="G467" s="58"/>
      <c r="H467" s="58"/>
      <c r="I467" s="58"/>
    </row>
    <row r="468" spans="1:10" s="54" customFormat="1" x14ac:dyDescent="0.2">
      <c r="A468" s="59" t="s">
        <v>50</v>
      </c>
      <c r="B468" s="59"/>
      <c r="D468" s="65"/>
      <c r="E468" s="65"/>
      <c r="F468" s="65"/>
      <c r="G468" s="65"/>
      <c r="H468" s="65"/>
      <c r="I468" s="65"/>
    </row>
    <row r="469" spans="1:10" x14ac:dyDescent="0.2">
      <c r="A469" s="60" t="s">
        <v>269</v>
      </c>
      <c r="B469" s="60" t="s">
        <v>269</v>
      </c>
      <c r="C469" s="61" t="s">
        <v>421</v>
      </c>
      <c r="D469" s="45">
        <v>1304000</v>
      </c>
      <c r="E469" s="45">
        <v>0</v>
      </c>
      <c r="F469" s="45">
        <f>SUM(D469:E469)</f>
        <v>1304000</v>
      </c>
      <c r="G469" s="45">
        <v>1304000</v>
      </c>
      <c r="H469" s="45">
        <v>3044856</v>
      </c>
      <c r="I469" s="48" t="s">
        <v>259</v>
      </c>
    </row>
    <row r="470" spans="1:10" s="54" customFormat="1" x14ac:dyDescent="0.2">
      <c r="A470" s="67"/>
      <c r="B470" s="67"/>
      <c r="C470" s="68" t="s">
        <v>51</v>
      </c>
      <c r="D470" s="69">
        <f>SUM(D469:D469)</f>
        <v>1304000</v>
      </c>
      <c r="E470" s="69">
        <f t="shared" ref="E470:H470" si="61">SUM(E469:E469)</f>
        <v>0</v>
      </c>
      <c r="F470" s="69">
        <f t="shared" si="61"/>
        <v>1304000</v>
      </c>
      <c r="G470" s="69">
        <f t="shared" si="61"/>
        <v>1304000</v>
      </c>
      <c r="H470" s="69">
        <f t="shared" si="61"/>
        <v>3044856</v>
      </c>
      <c r="I470" s="65"/>
    </row>
    <row r="471" spans="1:10" s="54" customFormat="1" x14ac:dyDescent="0.2">
      <c r="A471" s="59"/>
      <c r="B471" s="59"/>
      <c r="D471" s="65"/>
      <c r="E471" s="65"/>
      <c r="F471" s="65"/>
      <c r="G471" s="65"/>
      <c r="H471" s="65"/>
      <c r="I471" s="65"/>
    </row>
    <row r="472" spans="1:10" s="54" customFormat="1" x14ac:dyDescent="0.2">
      <c r="A472" s="59"/>
      <c r="B472" s="59"/>
      <c r="D472" s="65"/>
      <c r="E472" s="65"/>
      <c r="F472" s="65"/>
      <c r="G472" s="65"/>
      <c r="H472" s="65"/>
      <c r="I472" s="65"/>
      <c r="J472" s="93"/>
    </row>
    <row r="473" spans="1:10" s="50" customFormat="1" ht="12.6" customHeight="1" x14ac:dyDescent="0.2">
      <c r="A473" s="55" t="s">
        <v>317</v>
      </c>
      <c r="B473" s="55"/>
      <c r="D473" s="58"/>
      <c r="E473" s="58"/>
      <c r="F473" s="58"/>
      <c r="G473" s="58"/>
      <c r="H473" s="58"/>
      <c r="I473" s="58"/>
      <c r="J473" s="93"/>
    </row>
    <row r="474" spans="1:10" s="50" customFormat="1" ht="12.6" customHeight="1" x14ac:dyDescent="0.2">
      <c r="A474" s="55" t="s">
        <v>193</v>
      </c>
      <c r="B474" s="55"/>
      <c r="D474" s="58"/>
      <c r="E474" s="58"/>
      <c r="F474" s="58"/>
      <c r="G474" s="58"/>
      <c r="H474" s="58"/>
      <c r="I474" s="58"/>
      <c r="J474" s="93"/>
    </row>
    <row r="475" spans="1:10" s="54" customFormat="1" ht="12.6" customHeight="1" x14ac:dyDescent="0.2">
      <c r="A475" s="59" t="s">
        <v>52</v>
      </c>
      <c r="B475" s="59"/>
      <c r="D475" s="65"/>
      <c r="E475" s="65"/>
      <c r="F475" s="65"/>
      <c r="G475" s="65"/>
      <c r="H475" s="65"/>
      <c r="I475" s="65"/>
      <c r="J475" s="93"/>
    </row>
    <row r="476" spans="1:10" ht="12.6" customHeight="1" x14ac:dyDescent="0.2">
      <c r="A476" s="60" t="s">
        <v>304</v>
      </c>
      <c r="B476" s="60" t="s">
        <v>270</v>
      </c>
      <c r="C476" s="61" t="s">
        <v>436</v>
      </c>
      <c r="D476" s="45">
        <v>3044856</v>
      </c>
      <c r="E476" s="45"/>
      <c r="F476" s="45">
        <f>SUM(D476:E476)</f>
        <v>3044856</v>
      </c>
      <c r="G476" s="45">
        <v>3044856</v>
      </c>
      <c r="H476" s="45">
        <v>0</v>
      </c>
      <c r="I476" s="48" t="s">
        <v>259</v>
      </c>
      <c r="J476" s="93"/>
    </row>
    <row r="477" spans="1:10" ht="12.6" customHeight="1" x14ac:dyDescent="0.2">
      <c r="A477" s="60" t="s">
        <v>304</v>
      </c>
      <c r="B477" s="60"/>
      <c r="C477" s="61" t="s">
        <v>421</v>
      </c>
      <c r="D477" s="45">
        <v>0</v>
      </c>
      <c r="E477" s="45"/>
      <c r="F477" s="45">
        <f>SUM(D477:E477)</f>
        <v>0</v>
      </c>
      <c r="G477" s="45">
        <v>0</v>
      </c>
      <c r="H477" s="45">
        <v>0</v>
      </c>
      <c r="J477" s="65"/>
    </row>
    <row r="478" spans="1:10" s="54" customFormat="1" ht="12.6" customHeight="1" x14ac:dyDescent="0.2">
      <c r="A478" s="67"/>
      <c r="B478" s="67"/>
      <c r="C478" s="68" t="s">
        <v>53</v>
      </c>
      <c r="D478" s="69">
        <f>SUM(D476:D477)</f>
        <v>3044856</v>
      </c>
      <c r="E478" s="69">
        <f t="shared" ref="E478:H478" si="62">SUM(E476:E477)</f>
        <v>0</v>
      </c>
      <c r="F478" s="69">
        <f t="shared" si="62"/>
        <v>3044856</v>
      </c>
      <c r="G478" s="69">
        <f t="shared" si="62"/>
        <v>3044856</v>
      </c>
      <c r="H478" s="69">
        <f t="shared" si="62"/>
        <v>0</v>
      </c>
      <c r="I478" s="65"/>
      <c r="J478" s="65"/>
    </row>
    <row r="479" spans="1:10" s="54" customFormat="1" ht="12.6" customHeight="1" x14ac:dyDescent="0.2">
      <c r="A479" s="59"/>
      <c r="B479" s="59"/>
      <c r="D479" s="65"/>
      <c r="E479" s="65"/>
      <c r="F479" s="65"/>
      <c r="G479" s="65"/>
      <c r="H479" s="65"/>
      <c r="I479" s="65"/>
    </row>
    <row r="480" spans="1:10" s="54" customFormat="1" ht="12.6" customHeight="1" x14ac:dyDescent="0.2">
      <c r="A480" s="59"/>
      <c r="B480" s="59"/>
      <c r="D480" s="65"/>
      <c r="E480" s="65"/>
      <c r="F480" s="65"/>
      <c r="G480" s="65"/>
      <c r="H480" s="65"/>
      <c r="I480" s="65"/>
    </row>
    <row r="481" spans="1:9" s="50" customFormat="1" x14ac:dyDescent="0.2">
      <c r="A481" s="55" t="s">
        <v>202</v>
      </c>
      <c r="B481" s="55"/>
      <c r="D481" s="58"/>
      <c r="E481" s="58"/>
      <c r="F481" s="58"/>
      <c r="G481" s="58"/>
      <c r="H481" s="58"/>
      <c r="I481" s="58"/>
    </row>
    <row r="482" spans="1:9" s="50" customFormat="1" x14ac:dyDescent="0.2">
      <c r="A482" s="55" t="s">
        <v>193</v>
      </c>
      <c r="B482" s="55"/>
      <c r="D482" s="58"/>
      <c r="E482" s="58"/>
      <c r="F482" s="58"/>
      <c r="G482" s="58"/>
      <c r="H482" s="58"/>
      <c r="I482" s="58"/>
    </row>
    <row r="483" spans="1:9" s="54" customFormat="1" x14ac:dyDescent="0.2">
      <c r="A483" s="59" t="s">
        <v>52</v>
      </c>
      <c r="B483" s="59"/>
      <c r="D483" s="65"/>
      <c r="E483" s="65"/>
      <c r="F483" s="65"/>
      <c r="G483" s="65"/>
      <c r="H483" s="65"/>
      <c r="I483" s="65"/>
    </row>
    <row r="484" spans="1:9" x14ac:dyDescent="0.2">
      <c r="A484" s="60" t="s">
        <v>318</v>
      </c>
      <c r="B484" s="60" t="s">
        <v>285</v>
      </c>
      <c r="C484" s="61" t="s">
        <v>239</v>
      </c>
      <c r="D484" s="45">
        <v>800000</v>
      </c>
      <c r="E484" s="45"/>
      <c r="F484" s="45">
        <f>SUM(D484:E484)</f>
        <v>800000</v>
      </c>
      <c r="G484" s="45">
        <v>690000</v>
      </c>
      <c r="H484" s="45">
        <v>800000</v>
      </c>
      <c r="I484" s="48" t="s">
        <v>259</v>
      </c>
    </row>
    <row r="485" spans="1:9" x14ac:dyDescent="0.2">
      <c r="A485" s="60" t="s">
        <v>319</v>
      </c>
      <c r="B485" s="60"/>
      <c r="C485" s="61" t="s">
        <v>232</v>
      </c>
      <c r="D485" s="45">
        <v>1300000</v>
      </c>
      <c r="E485" s="45"/>
      <c r="F485" s="45">
        <f t="shared" ref="F485:F496" si="63">SUM(D485:E485)</f>
        <v>1300000</v>
      </c>
      <c r="G485" s="45">
        <v>1315000</v>
      </c>
      <c r="H485" s="45">
        <v>2000000</v>
      </c>
      <c r="I485" s="48" t="s">
        <v>259</v>
      </c>
    </row>
    <row r="486" spans="1:9" x14ac:dyDescent="0.2">
      <c r="A486" s="60" t="s">
        <v>318</v>
      </c>
      <c r="B486" s="60"/>
      <c r="C486" s="61" t="s">
        <v>240</v>
      </c>
      <c r="D486" s="45">
        <v>200000</v>
      </c>
      <c r="E486" s="45"/>
      <c r="F486" s="45">
        <f t="shared" si="63"/>
        <v>200000</v>
      </c>
      <c r="G486" s="45">
        <v>240000</v>
      </c>
      <c r="H486" s="45">
        <v>300000</v>
      </c>
      <c r="I486" s="48" t="s">
        <v>259</v>
      </c>
    </row>
    <row r="487" spans="1:9" x14ac:dyDescent="0.2">
      <c r="A487" s="60" t="s">
        <v>318</v>
      </c>
      <c r="B487" s="60"/>
      <c r="C487" s="61" t="s">
        <v>242</v>
      </c>
      <c r="D487" s="45">
        <v>200000</v>
      </c>
      <c r="E487" s="45"/>
      <c r="F487" s="45">
        <f t="shared" si="63"/>
        <v>200000</v>
      </c>
      <c r="G487" s="45">
        <v>178000</v>
      </c>
      <c r="H487" s="45">
        <v>250000</v>
      </c>
      <c r="I487" s="48" t="s">
        <v>259</v>
      </c>
    </row>
    <row r="488" spans="1:9" x14ac:dyDescent="0.2">
      <c r="A488" s="60" t="s">
        <v>320</v>
      </c>
      <c r="B488" s="60"/>
      <c r="C488" s="61" t="s">
        <v>73</v>
      </c>
      <c r="D488" s="45">
        <v>300000</v>
      </c>
      <c r="E488" s="45"/>
      <c r="F488" s="45">
        <f t="shared" si="63"/>
        <v>300000</v>
      </c>
      <c r="G488" s="45">
        <v>0</v>
      </c>
      <c r="H488" s="45">
        <v>300000</v>
      </c>
      <c r="I488" s="48" t="s">
        <v>259</v>
      </c>
    </row>
    <row r="489" spans="1:9" x14ac:dyDescent="0.2">
      <c r="A489" s="73" t="s">
        <v>321</v>
      </c>
      <c r="B489" s="60"/>
      <c r="C489" s="61" t="s">
        <v>406</v>
      </c>
      <c r="D489" s="45">
        <v>1500000</v>
      </c>
      <c r="E489" s="45"/>
      <c r="F489" s="45">
        <f t="shared" si="63"/>
        <v>1500000</v>
      </c>
      <c r="G489" s="45">
        <v>1545000</v>
      </c>
      <c r="H489" s="45">
        <v>1600000</v>
      </c>
      <c r="I489" s="75" t="s">
        <v>258</v>
      </c>
    </row>
    <row r="490" spans="1:9" s="91" customFormat="1" x14ac:dyDescent="0.2">
      <c r="A490" s="73" t="s">
        <v>321</v>
      </c>
      <c r="B490" s="73"/>
      <c r="C490" s="90" t="s">
        <v>123</v>
      </c>
      <c r="D490" s="45">
        <v>150000</v>
      </c>
      <c r="E490" s="85"/>
      <c r="F490" s="45">
        <f t="shared" si="63"/>
        <v>150000</v>
      </c>
      <c r="G490" s="45">
        <v>60000</v>
      </c>
      <c r="H490" s="45">
        <v>250000</v>
      </c>
      <c r="I490" s="75" t="s">
        <v>258</v>
      </c>
    </row>
    <row r="491" spans="1:9" x14ac:dyDescent="0.2">
      <c r="A491" s="73" t="s">
        <v>321</v>
      </c>
      <c r="B491" s="73"/>
      <c r="C491" s="61" t="s">
        <v>241</v>
      </c>
      <c r="D491" s="45">
        <v>600000</v>
      </c>
      <c r="E491" s="45"/>
      <c r="F491" s="45">
        <f t="shared" si="63"/>
        <v>600000</v>
      </c>
      <c r="G491" s="45">
        <v>500000</v>
      </c>
      <c r="H491" s="45">
        <v>600000</v>
      </c>
      <c r="I491" s="75" t="s">
        <v>258</v>
      </c>
    </row>
    <row r="492" spans="1:9" x14ac:dyDescent="0.2">
      <c r="A492" s="73" t="s">
        <v>321</v>
      </c>
      <c r="B492" s="73"/>
      <c r="C492" s="61" t="s">
        <v>122</v>
      </c>
      <c r="D492" s="45">
        <v>700000</v>
      </c>
      <c r="E492" s="45"/>
      <c r="F492" s="45">
        <f t="shared" si="63"/>
        <v>700000</v>
      </c>
      <c r="G492" s="45">
        <v>676910</v>
      </c>
      <c r="H492" s="45">
        <v>1900000</v>
      </c>
      <c r="I492" s="75" t="s">
        <v>258</v>
      </c>
    </row>
    <row r="493" spans="1:9" x14ac:dyDescent="0.2">
      <c r="A493" s="73" t="s">
        <v>321</v>
      </c>
      <c r="B493" s="73"/>
      <c r="C493" s="61" t="s">
        <v>331</v>
      </c>
      <c r="D493" s="45">
        <v>500000</v>
      </c>
      <c r="E493" s="45"/>
      <c r="F493" s="45">
        <f t="shared" si="63"/>
        <v>500000</v>
      </c>
      <c r="G493" s="45">
        <v>1080000</v>
      </c>
      <c r="H493" s="45">
        <v>1200000</v>
      </c>
      <c r="I493" s="75" t="s">
        <v>258</v>
      </c>
    </row>
    <row r="494" spans="1:9" x14ac:dyDescent="0.2">
      <c r="A494" s="73" t="s">
        <v>321</v>
      </c>
      <c r="B494" s="73"/>
      <c r="C494" s="61" t="s">
        <v>417</v>
      </c>
      <c r="D494" s="45">
        <v>450000</v>
      </c>
      <c r="E494" s="45"/>
      <c r="F494" s="45">
        <f t="shared" si="63"/>
        <v>450000</v>
      </c>
      <c r="G494" s="45">
        <v>435000</v>
      </c>
      <c r="H494" s="45">
        <v>500000</v>
      </c>
      <c r="I494" s="75" t="s">
        <v>258</v>
      </c>
    </row>
    <row r="495" spans="1:9" x14ac:dyDescent="0.2">
      <c r="A495" s="73" t="s">
        <v>271</v>
      </c>
      <c r="B495" s="73" t="s">
        <v>271</v>
      </c>
      <c r="C495" s="61" t="s">
        <v>338</v>
      </c>
      <c r="D495" s="45">
        <v>0</v>
      </c>
      <c r="E495" s="45">
        <v>1886000</v>
      </c>
      <c r="F495" s="45">
        <f t="shared" si="63"/>
        <v>1886000</v>
      </c>
      <c r="G495" s="45">
        <v>1886000</v>
      </c>
      <c r="H495" s="45">
        <v>0</v>
      </c>
      <c r="I495" s="48" t="s">
        <v>259</v>
      </c>
    </row>
    <row r="496" spans="1:9" x14ac:dyDescent="0.2">
      <c r="A496" s="73" t="s">
        <v>262</v>
      </c>
      <c r="B496" s="73" t="s">
        <v>262</v>
      </c>
      <c r="C496" s="61" t="s">
        <v>326</v>
      </c>
      <c r="D496" s="45">
        <v>0</v>
      </c>
      <c r="E496" s="45">
        <v>509220</v>
      </c>
      <c r="F496" s="45">
        <f t="shared" si="63"/>
        <v>509220</v>
      </c>
      <c r="G496" s="45">
        <v>509220</v>
      </c>
      <c r="H496" s="45">
        <v>0</v>
      </c>
      <c r="I496" s="48" t="s">
        <v>259</v>
      </c>
    </row>
    <row r="497" spans="1:9" s="54" customFormat="1" x14ac:dyDescent="0.2">
      <c r="A497" s="67"/>
      <c r="B497" s="67"/>
      <c r="C497" s="68" t="s">
        <v>53</v>
      </c>
      <c r="D497" s="69">
        <f t="shared" ref="D497:H497" si="64">SUM(D484:D496)</f>
        <v>6700000</v>
      </c>
      <c r="E497" s="69">
        <f t="shared" si="64"/>
        <v>2395220</v>
      </c>
      <c r="F497" s="69">
        <f t="shared" si="64"/>
        <v>9095220</v>
      </c>
      <c r="G497" s="69">
        <f t="shared" si="64"/>
        <v>9115130</v>
      </c>
      <c r="H497" s="69">
        <f t="shared" si="64"/>
        <v>9700000</v>
      </c>
      <c r="I497" s="65"/>
    </row>
    <row r="498" spans="1:9" s="54" customFormat="1" x14ac:dyDescent="0.2">
      <c r="A498" s="59"/>
      <c r="B498" s="59"/>
      <c r="D498" s="65"/>
      <c r="E498" s="65"/>
      <c r="F498" s="65"/>
      <c r="G498" s="65"/>
      <c r="H498" s="65"/>
      <c r="I498" s="65"/>
    </row>
    <row r="499" spans="1:9" s="54" customFormat="1" x14ac:dyDescent="0.2">
      <c r="A499" s="59"/>
      <c r="B499" s="59"/>
      <c r="D499" s="65"/>
      <c r="E499" s="65"/>
      <c r="F499" s="65"/>
      <c r="G499" s="65"/>
      <c r="H499" s="65"/>
      <c r="I499" s="65"/>
    </row>
    <row r="500" spans="1:9" s="50" customFormat="1" x14ac:dyDescent="0.2">
      <c r="A500" s="55" t="s">
        <v>202</v>
      </c>
      <c r="B500" s="55"/>
      <c r="D500" s="58"/>
      <c r="E500" s="58"/>
      <c r="F500" s="58"/>
      <c r="G500" s="58"/>
      <c r="H500" s="58"/>
      <c r="I500" s="58"/>
    </row>
    <row r="501" spans="1:9" s="50" customFormat="1" x14ac:dyDescent="0.2">
      <c r="A501" s="55" t="s">
        <v>193</v>
      </c>
      <c r="B501" s="55"/>
      <c r="D501" s="58"/>
      <c r="E501" s="58"/>
      <c r="F501" s="58"/>
      <c r="G501" s="58"/>
      <c r="H501" s="58"/>
      <c r="I501" s="58"/>
    </row>
    <row r="502" spans="1:9" s="54" customFormat="1" x14ac:dyDescent="0.2">
      <c r="A502" s="59" t="s">
        <v>50</v>
      </c>
      <c r="B502" s="59"/>
      <c r="D502" s="65"/>
      <c r="E502" s="65"/>
      <c r="F502" s="65"/>
      <c r="G502" s="65"/>
      <c r="H502" s="65"/>
      <c r="I502" s="65"/>
    </row>
    <row r="503" spans="1:9" x14ac:dyDescent="0.2">
      <c r="A503" s="60" t="s">
        <v>515</v>
      </c>
      <c r="B503" s="60" t="s">
        <v>506</v>
      </c>
      <c r="C503" s="61" t="s">
        <v>516</v>
      </c>
      <c r="D503" s="45">
        <v>0</v>
      </c>
      <c r="E503" s="45">
        <v>0</v>
      </c>
      <c r="F503" s="45">
        <f>SUM(D503:E503)</f>
        <v>0</v>
      </c>
      <c r="G503" s="45">
        <v>60000</v>
      </c>
      <c r="H503" s="45">
        <v>0</v>
      </c>
      <c r="I503" s="75" t="s">
        <v>258</v>
      </c>
    </row>
    <row r="504" spans="1:9" s="54" customFormat="1" x14ac:dyDescent="0.2">
      <c r="A504" s="67"/>
      <c r="B504" s="67"/>
      <c r="C504" s="68" t="s">
        <v>51</v>
      </c>
      <c r="D504" s="69">
        <f>SUM(D503:D503)</f>
        <v>0</v>
      </c>
      <c r="E504" s="69">
        <f t="shared" ref="E504:H504" si="65">SUM(E503:E503)</f>
        <v>0</v>
      </c>
      <c r="F504" s="69">
        <f t="shared" si="65"/>
        <v>0</v>
      </c>
      <c r="G504" s="69">
        <f t="shared" si="65"/>
        <v>60000</v>
      </c>
      <c r="H504" s="69">
        <f t="shared" si="65"/>
        <v>0</v>
      </c>
      <c r="I504" s="65"/>
    </row>
    <row r="505" spans="1:9" s="54" customFormat="1" x14ac:dyDescent="0.2">
      <c r="A505" s="59"/>
      <c r="B505" s="59"/>
      <c r="D505" s="65"/>
      <c r="E505" s="65"/>
      <c r="F505" s="65"/>
      <c r="G505" s="65"/>
      <c r="H505" s="65"/>
      <c r="I505" s="65"/>
    </row>
    <row r="506" spans="1:9" s="54" customFormat="1" x14ac:dyDescent="0.2">
      <c r="A506" s="59"/>
      <c r="B506" s="59"/>
      <c r="D506" s="65"/>
      <c r="E506" s="65"/>
      <c r="F506" s="65"/>
      <c r="G506" s="65"/>
      <c r="H506" s="65"/>
      <c r="I506" s="65"/>
    </row>
    <row r="507" spans="1:9" s="50" customFormat="1" ht="30.75" customHeight="1" x14ac:dyDescent="0.2">
      <c r="A507" s="55"/>
      <c r="B507" s="55"/>
      <c r="D507" s="56" t="s">
        <v>496</v>
      </c>
      <c r="E507" s="56" t="s">
        <v>494</v>
      </c>
      <c r="F507" s="56" t="s">
        <v>495</v>
      </c>
      <c r="G507" s="56" t="s">
        <v>499</v>
      </c>
      <c r="H507" s="56" t="s">
        <v>553</v>
      </c>
      <c r="I507" s="57"/>
    </row>
    <row r="508" spans="1:9" s="50" customFormat="1" x14ac:dyDescent="0.2">
      <c r="A508" s="55" t="s">
        <v>203</v>
      </c>
      <c r="B508" s="55"/>
      <c r="D508" s="58"/>
      <c r="E508" s="58"/>
      <c r="F508" s="58"/>
      <c r="G508" s="58"/>
      <c r="H508" s="58"/>
      <c r="I508" s="58"/>
    </row>
    <row r="509" spans="1:9" s="50" customFormat="1" x14ac:dyDescent="0.2">
      <c r="A509" s="55" t="s">
        <v>193</v>
      </c>
      <c r="B509" s="55"/>
      <c r="D509" s="58"/>
      <c r="E509" s="58"/>
      <c r="F509" s="58"/>
      <c r="G509" s="58"/>
      <c r="H509" s="58"/>
      <c r="I509" s="58"/>
    </row>
    <row r="510" spans="1:9" s="54" customFormat="1" x14ac:dyDescent="0.2">
      <c r="A510" s="59" t="s">
        <v>52</v>
      </c>
      <c r="B510" s="59"/>
      <c r="D510" s="65"/>
      <c r="E510" s="65"/>
      <c r="F510" s="65"/>
      <c r="G510" s="65"/>
      <c r="H510" s="65"/>
      <c r="I510" s="65"/>
    </row>
    <row r="511" spans="1:9" ht="12" customHeight="1" x14ac:dyDescent="0.2">
      <c r="A511" s="60" t="s">
        <v>302</v>
      </c>
      <c r="B511" s="60" t="s">
        <v>268</v>
      </c>
      <c r="C511" s="61" t="s">
        <v>65</v>
      </c>
      <c r="D511" s="45">
        <v>200000</v>
      </c>
      <c r="E511" s="45"/>
      <c r="F511" s="45">
        <f>SUM(D511:E511)</f>
        <v>200000</v>
      </c>
      <c r="G511" s="45">
        <v>200000</v>
      </c>
      <c r="H511" s="45">
        <v>300000</v>
      </c>
      <c r="I511" s="75" t="s">
        <v>258</v>
      </c>
    </row>
    <row r="512" spans="1:9" ht="12" customHeight="1" x14ac:dyDescent="0.2">
      <c r="A512" s="60" t="s">
        <v>302</v>
      </c>
      <c r="B512" s="60"/>
      <c r="C512" s="61" t="s">
        <v>110</v>
      </c>
      <c r="D512" s="45">
        <v>80000</v>
      </c>
      <c r="E512" s="45"/>
      <c r="F512" s="45">
        <f t="shared" ref="F512:F528" si="66">SUM(D512:E512)</f>
        <v>80000</v>
      </c>
      <c r="G512" s="45">
        <v>0</v>
      </c>
      <c r="H512" s="45">
        <v>80000</v>
      </c>
      <c r="I512" s="75" t="s">
        <v>258</v>
      </c>
    </row>
    <row r="513" spans="1:9" ht="12" customHeight="1" x14ac:dyDescent="0.2">
      <c r="A513" s="60" t="s">
        <v>302</v>
      </c>
      <c r="B513" s="60"/>
      <c r="C513" s="61" t="s">
        <v>517</v>
      </c>
      <c r="D513" s="45">
        <v>100000</v>
      </c>
      <c r="E513" s="45"/>
      <c r="F513" s="45">
        <f t="shared" si="66"/>
        <v>100000</v>
      </c>
      <c r="G513" s="45">
        <v>141140</v>
      </c>
      <c r="H513" s="45">
        <v>150000</v>
      </c>
      <c r="I513" s="75" t="s">
        <v>258</v>
      </c>
    </row>
    <row r="514" spans="1:9" ht="12" customHeight="1" x14ac:dyDescent="0.2">
      <c r="A514" s="60" t="s">
        <v>302</v>
      </c>
      <c r="B514" s="60"/>
      <c r="C514" s="74" t="s">
        <v>111</v>
      </c>
      <c r="D514" s="45">
        <v>100000</v>
      </c>
      <c r="E514" s="45"/>
      <c r="F514" s="45">
        <f t="shared" si="66"/>
        <v>100000</v>
      </c>
      <c r="G514" s="45">
        <v>32550</v>
      </c>
      <c r="H514" s="45">
        <v>50000</v>
      </c>
      <c r="I514" s="75" t="s">
        <v>258</v>
      </c>
    </row>
    <row r="515" spans="1:9" ht="12.75" customHeight="1" x14ac:dyDescent="0.2">
      <c r="A515" s="60" t="s">
        <v>302</v>
      </c>
      <c r="B515" s="60"/>
      <c r="C515" s="74" t="s">
        <v>137</v>
      </c>
      <c r="D515" s="45">
        <v>100000</v>
      </c>
      <c r="E515" s="45"/>
      <c r="F515" s="45">
        <f t="shared" si="66"/>
        <v>100000</v>
      </c>
      <c r="G515" s="45">
        <v>0</v>
      </c>
      <c r="H515" s="45">
        <v>100000</v>
      </c>
      <c r="I515" s="75" t="s">
        <v>258</v>
      </c>
    </row>
    <row r="516" spans="1:9" ht="12" customHeight="1" x14ac:dyDescent="0.2">
      <c r="A516" s="60" t="s">
        <v>302</v>
      </c>
      <c r="B516" s="60"/>
      <c r="C516" s="74" t="s">
        <v>138</v>
      </c>
      <c r="D516" s="45">
        <v>150000</v>
      </c>
      <c r="E516" s="45"/>
      <c r="F516" s="45">
        <f t="shared" si="66"/>
        <v>150000</v>
      </c>
      <c r="G516" s="45">
        <v>0</v>
      </c>
      <c r="H516" s="45">
        <v>0</v>
      </c>
      <c r="I516" s="75" t="s">
        <v>258</v>
      </c>
    </row>
    <row r="517" spans="1:9" ht="12" customHeight="1" x14ac:dyDescent="0.2">
      <c r="A517" s="60" t="s">
        <v>302</v>
      </c>
      <c r="B517" s="60"/>
      <c r="C517" s="61" t="s">
        <v>112</v>
      </c>
      <c r="D517" s="45">
        <v>150000</v>
      </c>
      <c r="E517" s="45"/>
      <c r="F517" s="45">
        <f t="shared" si="66"/>
        <v>150000</v>
      </c>
      <c r="G517" s="45">
        <v>200000</v>
      </c>
      <c r="H517" s="45">
        <v>150000</v>
      </c>
      <c r="I517" s="75" t="s">
        <v>258</v>
      </c>
    </row>
    <row r="518" spans="1:9" ht="12" customHeight="1" x14ac:dyDescent="0.2">
      <c r="A518" s="60" t="s">
        <v>302</v>
      </c>
      <c r="B518" s="60"/>
      <c r="C518" s="61" t="s">
        <v>552</v>
      </c>
      <c r="D518" s="45">
        <v>0</v>
      </c>
      <c r="E518" s="45"/>
      <c r="F518" s="45">
        <f t="shared" si="66"/>
        <v>0</v>
      </c>
      <c r="G518" s="45">
        <v>50000</v>
      </c>
      <c r="H518" s="45">
        <v>50000</v>
      </c>
      <c r="I518" s="75" t="s">
        <v>258</v>
      </c>
    </row>
    <row r="519" spans="1:9" ht="12" customHeight="1" x14ac:dyDescent="0.2">
      <c r="A519" s="60" t="s">
        <v>302</v>
      </c>
      <c r="B519" s="60"/>
      <c r="C519" s="61" t="s">
        <v>293</v>
      </c>
      <c r="D519" s="45">
        <v>25000</v>
      </c>
      <c r="E519" s="45"/>
      <c r="F519" s="45">
        <f t="shared" si="66"/>
        <v>25000</v>
      </c>
      <c r="G519" s="45">
        <v>0</v>
      </c>
      <c r="H519" s="45">
        <v>50000</v>
      </c>
      <c r="I519" s="75" t="s">
        <v>258</v>
      </c>
    </row>
    <row r="520" spans="1:9" ht="12" customHeight="1" x14ac:dyDescent="0.2">
      <c r="A520" s="60" t="s">
        <v>302</v>
      </c>
      <c r="B520" s="60"/>
      <c r="C520" s="61" t="s">
        <v>294</v>
      </c>
      <c r="D520" s="45">
        <v>150000</v>
      </c>
      <c r="E520" s="45"/>
      <c r="F520" s="45">
        <f t="shared" si="66"/>
        <v>150000</v>
      </c>
      <c r="G520" s="45">
        <v>150000</v>
      </c>
      <c r="H520" s="45">
        <v>150000</v>
      </c>
      <c r="I520" s="75" t="s">
        <v>258</v>
      </c>
    </row>
    <row r="521" spans="1:9" ht="12" customHeight="1" x14ac:dyDescent="0.2">
      <c r="A521" s="60" t="s">
        <v>302</v>
      </c>
      <c r="B521" s="60"/>
      <c r="C521" s="61" t="s">
        <v>216</v>
      </c>
      <c r="D521" s="45">
        <v>500000</v>
      </c>
      <c r="E521" s="45"/>
      <c r="F521" s="45">
        <f t="shared" si="66"/>
        <v>500000</v>
      </c>
      <c r="G521" s="45">
        <v>500000</v>
      </c>
      <c r="H521" s="45">
        <v>300000</v>
      </c>
      <c r="I521" s="75" t="s">
        <v>258</v>
      </c>
    </row>
    <row r="522" spans="1:9" ht="12" customHeight="1" x14ac:dyDescent="0.2">
      <c r="A522" s="60" t="s">
        <v>302</v>
      </c>
      <c r="B522" s="60"/>
      <c r="C522" s="61" t="s">
        <v>113</v>
      </c>
      <c r="D522" s="45">
        <v>10000</v>
      </c>
      <c r="E522" s="45"/>
      <c r="F522" s="45">
        <f t="shared" si="66"/>
        <v>10000</v>
      </c>
      <c r="G522" s="45">
        <v>9765</v>
      </c>
      <c r="H522" s="45">
        <v>15000</v>
      </c>
      <c r="I522" s="75" t="s">
        <v>258</v>
      </c>
    </row>
    <row r="523" spans="1:9" ht="12" customHeight="1" x14ac:dyDescent="0.2">
      <c r="A523" s="60" t="s">
        <v>302</v>
      </c>
      <c r="B523" s="60"/>
      <c r="C523" s="61" t="s">
        <v>114</v>
      </c>
      <c r="D523" s="45">
        <v>400000</v>
      </c>
      <c r="E523" s="45"/>
      <c r="F523" s="45">
        <f t="shared" si="66"/>
        <v>400000</v>
      </c>
      <c r="G523" s="45">
        <v>400000</v>
      </c>
      <c r="H523" s="45">
        <v>360000</v>
      </c>
      <c r="I523" s="75" t="s">
        <v>258</v>
      </c>
    </row>
    <row r="524" spans="1:9" ht="12" customHeight="1" x14ac:dyDescent="0.2">
      <c r="A524" s="60" t="s">
        <v>302</v>
      </c>
      <c r="B524" s="60"/>
      <c r="C524" s="61" t="s">
        <v>430</v>
      </c>
      <c r="D524" s="45">
        <v>15000</v>
      </c>
      <c r="E524" s="45"/>
      <c r="F524" s="45">
        <f t="shared" si="66"/>
        <v>15000</v>
      </c>
      <c r="G524" s="45">
        <v>11350</v>
      </c>
      <c r="H524" s="45">
        <v>15000</v>
      </c>
      <c r="I524" s="75" t="s">
        <v>258</v>
      </c>
    </row>
    <row r="525" spans="1:9" ht="12" customHeight="1" x14ac:dyDescent="0.2">
      <c r="A525" s="60" t="s">
        <v>302</v>
      </c>
      <c r="B525" s="60"/>
      <c r="C525" s="61" t="s">
        <v>165</v>
      </c>
      <c r="D525" s="45">
        <v>50000</v>
      </c>
      <c r="E525" s="45"/>
      <c r="F525" s="45">
        <f t="shared" si="66"/>
        <v>50000</v>
      </c>
      <c r="G525" s="45">
        <v>40000</v>
      </c>
      <c r="H525" s="45">
        <v>40000</v>
      </c>
      <c r="I525" s="75" t="s">
        <v>258</v>
      </c>
    </row>
    <row r="526" spans="1:9" ht="12" customHeight="1" x14ac:dyDescent="0.2">
      <c r="A526" s="60" t="s">
        <v>302</v>
      </c>
      <c r="B526" s="60"/>
      <c r="C526" s="61" t="s">
        <v>115</v>
      </c>
      <c r="D526" s="45">
        <v>60000</v>
      </c>
      <c r="E526" s="45"/>
      <c r="F526" s="45">
        <f t="shared" si="66"/>
        <v>60000</v>
      </c>
      <c r="G526" s="45">
        <v>0</v>
      </c>
      <c r="H526" s="45">
        <v>50000</v>
      </c>
      <c r="I526" s="75" t="s">
        <v>258</v>
      </c>
    </row>
    <row r="527" spans="1:9" ht="12" customHeight="1" x14ac:dyDescent="0.2">
      <c r="A527" s="60" t="s">
        <v>302</v>
      </c>
      <c r="B527" s="60"/>
      <c r="C527" s="61" t="s">
        <v>459</v>
      </c>
      <c r="D527" s="45">
        <v>100000</v>
      </c>
      <c r="E527" s="45"/>
      <c r="F527" s="45">
        <f t="shared" si="66"/>
        <v>100000</v>
      </c>
      <c r="G527" s="45">
        <v>100000</v>
      </c>
      <c r="H527" s="45">
        <v>100000</v>
      </c>
      <c r="I527" s="75" t="s">
        <v>258</v>
      </c>
    </row>
    <row r="528" spans="1:9" ht="12" customHeight="1" x14ac:dyDescent="0.2">
      <c r="A528" s="60" t="s">
        <v>302</v>
      </c>
      <c r="B528" s="60"/>
      <c r="C528" s="61" t="s">
        <v>481</v>
      </c>
      <c r="D528" s="45">
        <v>20000</v>
      </c>
      <c r="E528" s="45"/>
      <c r="F528" s="45">
        <f t="shared" si="66"/>
        <v>20000</v>
      </c>
      <c r="G528" s="45">
        <v>25000</v>
      </c>
      <c r="H528" s="45">
        <v>30000</v>
      </c>
      <c r="I528" s="75" t="s">
        <v>258</v>
      </c>
    </row>
    <row r="529" spans="1:9" s="54" customFormat="1" x14ac:dyDescent="0.2">
      <c r="A529" s="67"/>
      <c r="B529" s="67"/>
      <c r="C529" s="68" t="s">
        <v>53</v>
      </c>
      <c r="D529" s="69">
        <f>SUM(D511:D528)</f>
        <v>2210000</v>
      </c>
      <c r="E529" s="69">
        <f t="shared" ref="E529:H529" si="67">SUM(E511:E528)</f>
        <v>0</v>
      </c>
      <c r="F529" s="69">
        <f t="shared" si="67"/>
        <v>2210000</v>
      </c>
      <c r="G529" s="69">
        <f t="shared" si="67"/>
        <v>1859805</v>
      </c>
      <c r="H529" s="69">
        <f t="shared" si="67"/>
        <v>1990000</v>
      </c>
      <c r="I529" s="65"/>
    </row>
    <row r="530" spans="1:9" s="54" customFormat="1" x14ac:dyDescent="0.2">
      <c r="A530" s="59"/>
      <c r="B530" s="59"/>
      <c r="D530" s="65"/>
      <c r="E530" s="65"/>
      <c r="F530" s="65"/>
      <c r="G530" s="65"/>
      <c r="H530" s="65"/>
      <c r="I530" s="65"/>
    </row>
    <row r="531" spans="1:9" s="54" customFormat="1" ht="12" customHeight="1" x14ac:dyDescent="0.2">
      <c r="A531" s="59"/>
      <c r="B531" s="59"/>
      <c r="D531" s="65"/>
      <c r="E531" s="65"/>
      <c r="F531" s="65"/>
      <c r="G531" s="65"/>
      <c r="H531" s="65"/>
      <c r="I531" s="65"/>
    </row>
    <row r="532" spans="1:9" s="52" customFormat="1" ht="12" customHeight="1" x14ac:dyDescent="0.2">
      <c r="A532" s="89" t="s">
        <v>204</v>
      </c>
      <c r="B532" s="89"/>
      <c r="D532" s="94"/>
      <c r="E532" s="94"/>
      <c r="F532" s="94"/>
      <c r="G532" s="94"/>
      <c r="H532" s="94"/>
      <c r="I532" s="94"/>
    </row>
    <row r="533" spans="1:9" s="52" customFormat="1" ht="12" customHeight="1" x14ac:dyDescent="0.2">
      <c r="A533" s="89" t="s">
        <v>205</v>
      </c>
      <c r="B533" s="89"/>
      <c r="D533" s="94"/>
      <c r="E533" s="94"/>
      <c r="F533" s="94"/>
      <c r="G533" s="94"/>
      <c r="H533" s="94"/>
      <c r="I533" s="94"/>
    </row>
    <row r="534" spans="1:9" s="88" customFormat="1" ht="12" customHeight="1" x14ac:dyDescent="0.2">
      <c r="A534" s="87" t="s">
        <v>52</v>
      </c>
      <c r="B534" s="87"/>
      <c r="D534" s="49"/>
      <c r="E534" s="49"/>
      <c r="F534" s="49"/>
      <c r="G534" s="49"/>
      <c r="H534" s="49"/>
      <c r="I534" s="49"/>
    </row>
    <row r="535" spans="1:9" ht="11.1" customHeight="1" x14ac:dyDescent="0.2">
      <c r="A535" s="60" t="s">
        <v>185</v>
      </c>
      <c r="B535" s="60" t="s">
        <v>185</v>
      </c>
      <c r="C535" s="61" t="s">
        <v>172</v>
      </c>
      <c r="D535" s="45">
        <v>800000</v>
      </c>
      <c r="E535" s="45"/>
      <c r="F535" s="45">
        <f t="shared" ref="F535:F554" si="68">SUM(D535:E535)</f>
        <v>800000</v>
      </c>
      <c r="G535" s="45">
        <v>546696</v>
      </c>
      <c r="H535" s="45">
        <v>1400000</v>
      </c>
      <c r="I535" s="75" t="s">
        <v>258</v>
      </c>
    </row>
    <row r="536" spans="1:9" ht="11.1" customHeight="1" x14ac:dyDescent="0.2">
      <c r="A536" s="60" t="s">
        <v>262</v>
      </c>
      <c r="B536" s="60" t="s">
        <v>262</v>
      </c>
      <c r="C536" s="61" t="s">
        <v>223</v>
      </c>
      <c r="D536" s="45">
        <v>216000</v>
      </c>
      <c r="E536" s="45"/>
      <c r="F536" s="45">
        <f t="shared" si="68"/>
        <v>216000</v>
      </c>
      <c r="G536" s="45">
        <v>88677</v>
      </c>
      <c r="H536" s="45">
        <v>0</v>
      </c>
      <c r="I536" s="75" t="s">
        <v>258</v>
      </c>
    </row>
    <row r="537" spans="1:9" ht="11.1" customHeight="1" x14ac:dyDescent="0.2">
      <c r="A537" s="60" t="s">
        <v>185</v>
      </c>
      <c r="B537" s="60" t="s">
        <v>185</v>
      </c>
      <c r="C537" s="61" t="s">
        <v>567</v>
      </c>
      <c r="D537" s="45">
        <v>3000000</v>
      </c>
      <c r="E537" s="45"/>
      <c r="F537" s="45">
        <f t="shared" si="68"/>
        <v>3000000</v>
      </c>
      <c r="G537" s="45">
        <v>1534306</v>
      </c>
      <c r="H537" s="45">
        <v>1600000</v>
      </c>
      <c r="I537" s="75" t="s">
        <v>258</v>
      </c>
    </row>
    <row r="538" spans="1:9" ht="11.1" customHeight="1" x14ac:dyDescent="0.2">
      <c r="A538" s="60" t="s">
        <v>185</v>
      </c>
      <c r="B538" s="60"/>
      <c r="C538" s="61" t="s">
        <v>527</v>
      </c>
      <c r="D538" s="45">
        <v>0</v>
      </c>
      <c r="E538" s="45"/>
      <c r="F538" s="45">
        <f t="shared" si="68"/>
        <v>0</v>
      </c>
      <c r="G538" s="45">
        <v>271900</v>
      </c>
      <c r="H538" s="45">
        <v>400000</v>
      </c>
      <c r="I538" s="75" t="s">
        <v>258</v>
      </c>
    </row>
    <row r="539" spans="1:9" ht="11.1" customHeight="1" x14ac:dyDescent="0.2">
      <c r="A539" s="60" t="s">
        <v>262</v>
      </c>
      <c r="B539" s="60" t="s">
        <v>262</v>
      </c>
      <c r="C539" s="61" t="s">
        <v>217</v>
      </c>
      <c r="D539" s="45">
        <v>810000</v>
      </c>
      <c r="E539" s="45"/>
      <c r="F539" s="45">
        <f t="shared" si="68"/>
        <v>810000</v>
      </c>
      <c r="G539" s="45">
        <v>29580</v>
      </c>
      <c r="H539" s="45">
        <v>0</v>
      </c>
      <c r="I539" s="75" t="s">
        <v>258</v>
      </c>
    </row>
    <row r="540" spans="1:9" ht="11.1" customHeight="1" x14ac:dyDescent="0.2">
      <c r="A540" s="60" t="s">
        <v>185</v>
      </c>
      <c r="B540" s="60" t="s">
        <v>185</v>
      </c>
      <c r="C540" s="61" t="s">
        <v>218</v>
      </c>
      <c r="D540" s="45">
        <v>500000</v>
      </c>
      <c r="E540" s="45"/>
      <c r="F540" s="45">
        <f t="shared" si="68"/>
        <v>500000</v>
      </c>
      <c r="G540" s="45">
        <v>480000</v>
      </c>
      <c r="H540" s="45">
        <v>550000</v>
      </c>
      <c r="I540" s="75" t="s">
        <v>258</v>
      </c>
    </row>
    <row r="541" spans="1:9" ht="11.1" customHeight="1" x14ac:dyDescent="0.2">
      <c r="A541" s="60" t="s">
        <v>185</v>
      </c>
      <c r="B541" s="60" t="s">
        <v>185</v>
      </c>
      <c r="C541" s="61" t="s">
        <v>219</v>
      </c>
      <c r="D541" s="45">
        <v>2000000</v>
      </c>
      <c r="E541" s="45"/>
      <c r="F541" s="45">
        <f t="shared" si="68"/>
        <v>2000000</v>
      </c>
      <c r="G541" s="45">
        <v>531996</v>
      </c>
      <c r="H541" s="45">
        <v>1200000</v>
      </c>
      <c r="I541" s="75" t="s">
        <v>258</v>
      </c>
    </row>
    <row r="542" spans="1:9" ht="11.1" customHeight="1" x14ac:dyDescent="0.2">
      <c r="A542" s="60" t="s">
        <v>185</v>
      </c>
      <c r="B542" s="60"/>
      <c r="C542" s="61" t="s">
        <v>251</v>
      </c>
      <c r="D542" s="45">
        <v>200000</v>
      </c>
      <c r="E542" s="45"/>
      <c r="F542" s="45">
        <f t="shared" si="68"/>
        <v>200000</v>
      </c>
      <c r="G542" s="45">
        <v>1143000</v>
      </c>
      <c r="H542" s="45">
        <v>0</v>
      </c>
      <c r="I542" s="75" t="s">
        <v>258</v>
      </c>
    </row>
    <row r="543" spans="1:9" ht="10.5" customHeight="1" x14ac:dyDescent="0.2">
      <c r="A543" s="60" t="s">
        <v>262</v>
      </c>
      <c r="B543" s="60" t="s">
        <v>262</v>
      </c>
      <c r="C543" s="61" t="s">
        <v>220</v>
      </c>
      <c r="D543" s="45">
        <v>725000</v>
      </c>
      <c r="E543" s="45"/>
      <c r="F543" s="45">
        <f t="shared" si="68"/>
        <v>725000</v>
      </c>
      <c r="G543" s="45">
        <v>257994</v>
      </c>
      <c r="H543" s="45">
        <v>0</v>
      </c>
      <c r="I543" s="75" t="s">
        <v>258</v>
      </c>
    </row>
    <row r="544" spans="1:9" ht="12" customHeight="1" x14ac:dyDescent="0.2">
      <c r="A544" s="60" t="s">
        <v>397</v>
      </c>
      <c r="B544" s="60" t="s">
        <v>271</v>
      </c>
      <c r="C544" s="74" t="s">
        <v>221</v>
      </c>
      <c r="D544" s="45">
        <v>1000000</v>
      </c>
      <c r="E544" s="45">
        <v>-250000</v>
      </c>
      <c r="F544" s="45">
        <f t="shared" si="68"/>
        <v>750000</v>
      </c>
      <c r="G544" s="45">
        <v>197771</v>
      </c>
      <c r="H544" s="45">
        <v>600000</v>
      </c>
      <c r="I544" s="75" t="s">
        <v>258</v>
      </c>
    </row>
    <row r="545" spans="1:9" ht="14.25" customHeight="1" x14ac:dyDescent="0.2">
      <c r="A545" s="60" t="s">
        <v>262</v>
      </c>
      <c r="B545" s="60" t="s">
        <v>262</v>
      </c>
      <c r="C545" s="74" t="s">
        <v>222</v>
      </c>
      <c r="D545" s="45">
        <v>270000</v>
      </c>
      <c r="E545" s="45"/>
      <c r="F545" s="45">
        <f t="shared" si="68"/>
        <v>270000</v>
      </c>
      <c r="G545" s="45">
        <v>36992</v>
      </c>
      <c r="H545" s="45">
        <v>0</v>
      </c>
      <c r="I545" s="75" t="s">
        <v>258</v>
      </c>
    </row>
    <row r="546" spans="1:9" ht="14.25" customHeight="1" x14ac:dyDescent="0.2">
      <c r="A546" s="60" t="s">
        <v>185</v>
      </c>
      <c r="B546" s="60" t="s">
        <v>185</v>
      </c>
      <c r="C546" s="74" t="s">
        <v>569</v>
      </c>
      <c r="D546" s="45">
        <v>0</v>
      </c>
      <c r="E546" s="45">
        <v>250000</v>
      </c>
      <c r="F546" s="45">
        <f t="shared" si="68"/>
        <v>250000</v>
      </c>
      <c r="G546" s="45">
        <v>250000</v>
      </c>
      <c r="H546" s="45">
        <v>300000</v>
      </c>
      <c r="I546" s="75" t="s">
        <v>258</v>
      </c>
    </row>
    <row r="547" spans="1:9" ht="12" customHeight="1" x14ac:dyDescent="0.2">
      <c r="A547" s="60" t="s">
        <v>181</v>
      </c>
      <c r="B547" s="60" t="s">
        <v>181</v>
      </c>
      <c r="C547" s="61" t="s">
        <v>136</v>
      </c>
      <c r="D547" s="45">
        <v>60000</v>
      </c>
      <c r="E547" s="45"/>
      <c r="F547" s="45">
        <f t="shared" si="68"/>
        <v>60000</v>
      </c>
      <c r="G547" s="45">
        <v>31845</v>
      </c>
      <c r="H547" s="45">
        <v>250000</v>
      </c>
      <c r="I547" s="75" t="s">
        <v>258</v>
      </c>
    </row>
    <row r="548" spans="1:9" ht="12" customHeight="1" x14ac:dyDescent="0.2">
      <c r="A548" s="60" t="s">
        <v>185</v>
      </c>
      <c r="B548" s="60" t="s">
        <v>185</v>
      </c>
      <c r="C548" s="61" t="s">
        <v>392</v>
      </c>
      <c r="D548" s="45">
        <v>200000</v>
      </c>
      <c r="E548" s="45"/>
      <c r="F548" s="45">
        <f t="shared" si="68"/>
        <v>200000</v>
      </c>
      <c r="G548" s="45">
        <v>200000</v>
      </c>
      <c r="H548" s="45">
        <v>0</v>
      </c>
      <c r="I548" s="75" t="s">
        <v>258</v>
      </c>
    </row>
    <row r="549" spans="1:9" ht="12" customHeight="1" x14ac:dyDescent="0.2">
      <c r="A549" s="60" t="s">
        <v>185</v>
      </c>
      <c r="B549" s="60"/>
      <c r="C549" s="61" t="s">
        <v>393</v>
      </c>
      <c r="D549" s="45">
        <v>500000</v>
      </c>
      <c r="E549" s="45"/>
      <c r="F549" s="45">
        <f t="shared" si="68"/>
        <v>500000</v>
      </c>
      <c r="G549" s="45">
        <v>499500</v>
      </c>
      <c r="H549" s="45">
        <v>0</v>
      </c>
      <c r="I549" s="75" t="s">
        <v>258</v>
      </c>
    </row>
    <row r="550" spans="1:9" ht="12" customHeight="1" x14ac:dyDescent="0.2">
      <c r="A550" s="60" t="s">
        <v>185</v>
      </c>
      <c r="B550" s="60"/>
      <c r="C550" s="61" t="s">
        <v>342</v>
      </c>
      <c r="D550" s="45">
        <v>200000</v>
      </c>
      <c r="E550" s="45"/>
      <c r="F550" s="45">
        <f t="shared" si="68"/>
        <v>200000</v>
      </c>
      <c r="G550" s="45">
        <v>192000</v>
      </c>
      <c r="H550" s="45">
        <v>0</v>
      </c>
      <c r="I550" s="75" t="s">
        <v>258</v>
      </c>
    </row>
    <row r="551" spans="1:9" ht="12" customHeight="1" x14ac:dyDescent="0.2">
      <c r="A551" s="60" t="s">
        <v>185</v>
      </c>
      <c r="B551" s="60"/>
      <c r="C551" s="61" t="s">
        <v>568</v>
      </c>
      <c r="D551" s="45">
        <v>0</v>
      </c>
      <c r="E551" s="45"/>
      <c r="F551" s="45">
        <f t="shared" si="68"/>
        <v>0</v>
      </c>
      <c r="G551" s="45">
        <v>0</v>
      </c>
      <c r="H551" s="45">
        <v>5000000</v>
      </c>
      <c r="I551" s="75" t="s">
        <v>258</v>
      </c>
    </row>
    <row r="552" spans="1:9" ht="12" customHeight="1" x14ac:dyDescent="0.2">
      <c r="A552" s="60" t="s">
        <v>271</v>
      </c>
      <c r="B552" s="60" t="s">
        <v>271</v>
      </c>
      <c r="C552" s="61" t="s">
        <v>461</v>
      </c>
      <c r="D552" s="45">
        <v>220000</v>
      </c>
      <c r="E552" s="45"/>
      <c r="F552" s="45">
        <f t="shared" si="68"/>
        <v>220000</v>
      </c>
      <c r="G552" s="45">
        <v>616087</v>
      </c>
      <c r="H552" s="45">
        <v>0</v>
      </c>
      <c r="I552" s="75" t="s">
        <v>258</v>
      </c>
    </row>
    <row r="553" spans="1:9" ht="12" customHeight="1" x14ac:dyDescent="0.2">
      <c r="A553" s="60" t="s">
        <v>262</v>
      </c>
      <c r="B553" s="60" t="s">
        <v>262</v>
      </c>
      <c r="C553" s="61" t="s">
        <v>81</v>
      </c>
      <c r="D553" s="45">
        <v>315000</v>
      </c>
      <c r="E553" s="45"/>
      <c r="F553" s="45">
        <f t="shared" si="68"/>
        <v>315000</v>
      </c>
      <c r="G553" s="45">
        <v>235023</v>
      </c>
      <c r="H553" s="45">
        <v>3051000</v>
      </c>
      <c r="I553" s="75" t="s">
        <v>258</v>
      </c>
    </row>
    <row r="554" spans="1:9" ht="12" customHeight="1" x14ac:dyDescent="0.2">
      <c r="A554" s="60" t="s">
        <v>488</v>
      </c>
      <c r="B554" s="60" t="s">
        <v>276</v>
      </c>
      <c r="C554" s="61" t="s">
        <v>547</v>
      </c>
      <c r="D554" s="45">
        <v>0</v>
      </c>
      <c r="E554" s="45"/>
      <c r="F554" s="45">
        <f t="shared" si="68"/>
        <v>0</v>
      </c>
      <c r="G554" s="45">
        <v>5400</v>
      </c>
      <c r="H554" s="45">
        <v>0</v>
      </c>
      <c r="I554" s="75" t="s">
        <v>258</v>
      </c>
    </row>
    <row r="555" spans="1:9" s="54" customFormat="1" ht="12" customHeight="1" x14ac:dyDescent="0.2">
      <c r="A555" s="67"/>
      <c r="B555" s="67"/>
      <c r="C555" s="68" t="s">
        <v>64</v>
      </c>
      <c r="D555" s="69">
        <f>SUM(D535:D554)</f>
        <v>11016000</v>
      </c>
      <c r="E555" s="69">
        <f t="shared" ref="E555:H555" si="69">SUM(E535:E554)</f>
        <v>0</v>
      </c>
      <c r="F555" s="69">
        <f t="shared" si="69"/>
        <v>11016000</v>
      </c>
      <c r="G555" s="69">
        <f t="shared" si="69"/>
        <v>7148767</v>
      </c>
      <c r="H555" s="69">
        <f t="shared" si="69"/>
        <v>14351000</v>
      </c>
      <c r="I555" s="65"/>
    </row>
    <row r="556" spans="1:9" s="54" customFormat="1" ht="12" customHeight="1" x14ac:dyDescent="0.2">
      <c r="A556" s="59"/>
      <c r="B556" s="59"/>
      <c r="D556" s="65"/>
      <c r="E556" s="65"/>
      <c r="F556" s="65"/>
      <c r="G556" s="65"/>
      <c r="H556" s="65"/>
      <c r="I556" s="65"/>
    </row>
    <row r="557" spans="1:9" s="54" customFormat="1" ht="12" customHeight="1" x14ac:dyDescent="0.2">
      <c r="A557" s="59"/>
      <c r="B557" s="59"/>
      <c r="D557" s="65"/>
      <c r="E557" s="65"/>
      <c r="F557" s="65"/>
      <c r="G557" s="65"/>
      <c r="H557" s="65"/>
      <c r="I557" s="65"/>
    </row>
    <row r="558" spans="1:9" s="50" customFormat="1" x14ac:dyDescent="0.2">
      <c r="A558" s="55" t="s">
        <v>206</v>
      </c>
      <c r="B558" s="55"/>
      <c r="D558" s="58"/>
      <c r="E558" s="58"/>
      <c r="F558" s="58"/>
      <c r="G558" s="58"/>
      <c r="H558" s="58"/>
      <c r="I558" s="58"/>
    </row>
    <row r="559" spans="1:9" ht="12" customHeight="1" x14ac:dyDescent="0.2">
      <c r="A559" s="55" t="s">
        <v>193</v>
      </c>
      <c r="B559" s="55"/>
      <c r="C559" s="50"/>
    </row>
    <row r="560" spans="1:9" x14ac:dyDescent="0.2">
      <c r="A560" s="59" t="s">
        <v>52</v>
      </c>
      <c r="B560" s="59"/>
    </row>
    <row r="561" spans="1:234" x14ac:dyDescent="0.2">
      <c r="A561" s="60" t="s">
        <v>302</v>
      </c>
      <c r="B561" s="60" t="s">
        <v>268</v>
      </c>
      <c r="C561" s="61" t="s">
        <v>234</v>
      </c>
      <c r="D561" s="45">
        <v>500000</v>
      </c>
      <c r="E561" s="45"/>
      <c r="F561" s="45">
        <f t="shared" ref="F561:F562" si="70">SUM(D561:E561)</f>
        <v>500000</v>
      </c>
      <c r="G561" s="45">
        <v>500000</v>
      </c>
      <c r="H561" s="45">
        <v>500000</v>
      </c>
      <c r="I561" s="75" t="s">
        <v>258</v>
      </c>
    </row>
    <row r="562" spans="1:234" x14ac:dyDescent="0.2">
      <c r="A562" s="60" t="s">
        <v>302</v>
      </c>
      <c r="B562" s="60"/>
      <c r="C562" s="61" t="s">
        <v>418</v>
      </c>
      <c r="D562" s="45">
        <v>3000000</v>
      </c>
      <c r="E562" s="45"/>
      <c r="F562" s="45">
        <f t="shared" si="70"/>
        <v>3000000</v>
      </c>
      <c r="G562" s="45">
        <v>3000000</v>
      </c>
      <c r="H562" s="45">
        <v>2500000</v>
      </c>
      <c r="I562" s="75" t="s">
        <v>258</v>
      </c>
    </row>
    <row r="563" spans="1:234" s="54" customFormat="1" x14ac:dyDescent="0.2">
      <c r="A563" s="67"/>
      <c r="B563" s="67"/>
      <c r="C563" s="68" t="s">
        <v>53</v>
      </c>
      <c r="D563" s="69">
        <f t="shared" ref="D563:H563" si="71">SUM(D561:D562)</f>
        <v>3500000</v>
      </c>
      <c r="E563" s="69">
        <f t="shared" si="71"/>
        <v>0</v>
      </c>
      <c r="F563" s="69">
        <f t="shared" si="71"/>
        <v>3500000</v>
      </c>
      <c r="G563" s="69">
        <f t="shared" si="71"/>
        <v>3500000</v>
      </c>
      <c r="H563" s="69">
        <f t="shared" si="71"/>
        <v>3000000</v>
      </c>
      <c r="I563" s="65"/>
    </row>
    <row r="564" spans="1:234" s="54" customFormat="1" x14ac:dyDescent="0.2">
      <c r="A564" s="59"/>
      <c r="B564" s="59"/>
      <c r="D564" s="65"/>
      <c r="E564" s="65"/>
      <c r="F564" s="65"/>
      <c r="G564" s="65"/>
      <c r="H564" s="65"/>
      <c r="I564" s="65"/>
    </row>
    <row r="565" spans="1:234" s="54" customFormat="1" x14ac:dyDescent="0.2">
      <c r="A565" s="59"/>
      <c r="B565" s="59"/>
      <c r="D565" s="65"/>
      <c r="E565" s="65"/>
      <c r="F565" s="65"/>
      <c r="G565" s="65"/>
      <c r="H565" s="65"/>
      <c r="I565" s="65"/>
    </row>
    <row r="566" spans="1:234" s="98" customFormat="1" x14ac:dyDescent="0.2">
      <c r="A566" s="95" t="s">
        <v>207</v>
      </c>
      <c r="B566" s="95"/>
      <c r="C566" s="96"/>
      <c r="D566" s="97"/>
      <c r="E566" s="97"/>
      <c r="F566" s="97"/>
      <c r="G566" s="97"/>
      <c r="H566" s="97"/>
      <c r="I566" s="97"/>
    </row>
    <row r="567" spans="1:234" ht="12.4" customHeight="1" x14ac:dyDescent="0.2">
      <c r="A567" s="55" t="s">
        <v>193</v>
      </c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  <c r="AC567" s="55"/>
      <c r="AD567" s="55"/>
      <c r="AE567" s="55"/>
      <c r="AF567" s="55"/>
      <c r="AG567" s="55"/>
      <c r="AH567" s="55"/>
      <c r="AI567" s="55"/>
      <c r="AJ567" s="55"/>
      <c r="AK567" s="55"/>
      <c r="AL567" s="55"/>
      <c r="AM567" s="55"/>
      <c r="AN567" s="55"/>
      <c r="AO567" s="55"/>
      <c r="AP567" s="55"/>
      <c r="AQ567" s="55"/>
      <c r="AR567" s="55"/>
      <c r="AS567" s="55"/>
      <c r="AT567" s="55"/>
      <c r="AU567" s="55"/>
      <c r="AV567" s="55"/>
      <c r="AW567" s="55"/>
      <c r="AX567" s="55"/>
      <c r="AY567" s="55"/>
      <c r="AZ567" s="55"/>
      <c r="BA567" s="55"/>
      <c r="BB567" s="55"/>
      <c r="BC567" s="55"/>
      <c r="BD567" s="55"/>
      <c r="BE567" s="55"/>
      <c r="BF567" s="55"/>
      <c r="BG567" s="55"/>
      <c r="BH567" s="55"/>
      <c r="BI567" s="55"/>
      <c r="BJ567" s="55"/>
      <c r="BK567" s="55"/>
      <c r="BL567" s="55"/>
      <c r="BM567" s="55"/>
      <c r="BN567" s="55"/>
      <c r="BO567" s="55"/>
      <c r="BP567" s="55"/>
      <c r="BQ567" s="55"/>
      <c r="BR567" s="55"/>
      <c r="BS567" s="55"/>
      <c r="BT567" s="55"/>
      <c r="BU567" s="55"/>
      <c r="BV567" s="55"/>
      <c r="BW567" s="55"/>
      <c r="BX567" s="55"/>
      <c r="BY567" s="55"/>
      <c r="BZ567" s="55"/>
      <c r="CA567" s="55"/>
      <c r="CB567" s="55"/>
      <c r="CC567" s="55"/>
      <c r="CD567" s="55"/>
      <c r="CE567" s="55"/>
      <c r="CF567" s="55"/>
      <c r="CG567" s="55"/>
      <c r="CH567" s="55"/>
      <c r="CI567" s="55"/>
      <c r="CJ567" s="55"/>
      <c r="CK567" s="55"/>
      <c r="CL567" s="55"/>
      <c r="CM567" s="55"/>
      <c r="CN567" s="55"/>
      <c r="CO567" s="55"/>
      <c r="CP567" s="55"/>
      <c r="CQ567" s="55"/>
      <c r="CR567" s="55"/>
      <c r="CS567" s="55"/>
      <c r="CT567" s="55"/>
      <c r="CU567" s="55"/>
      <c r="CV567" s="55"/>
      <c r="CW567" s="55"/>
      <c r="CX567" s="55"/>
      <c r="CY567" s="55"/>
      <c r="CZ567" s="55"/>
      <c r="DA567" s="55"/>
      <c r="DB567" s="55"/>
      <c r="DC567" s="55"/>
      <c r="DD567" s="55"/>
      <c r="DE567" s="55"/>
      <c r="DF567" s="55"/>
      <c r="DG567" s="55"/>
      <c r="DH567" s="55"/>
      <c r="DI567" s="55"/>
      <c r="DJ567" s="55"/>
      <c r="DK567" s="55"/>
      <c r="DL567" s="55"/>
      <c r="DM567" s="55"/>
      <c r="DN567" s="55"/>
      <c r="DO567" s="55"/>
      <c r="DP567" s="55"/>
      <c r="DQ567" s="55"/>
      <c r="DR567" s="55"/>
      <c r="DS567" s="55"/>
      <c r="DT567" s="55"/>
      <c r="DU567" s="55"/>
      <c r="DV567" s="55"/>
      <c r="DW567" s="55"/>
      <c r="DX567" s="55"/>
      <c r="DY567" s="55"/>
      <c r="DZ567" s="55"/>
      <c r="EA567" s="55"/>
      <c r="EB567" s="55"/>
      <c r="EC567" s="55"/>
      <c r="ED567" s="55"/>
      <c r="EE567" s="55"/>
      <c r="EF567" s="55"/>
      <c r="EG567" s="55"/>
      <c r="EH567" s="55"/>
      <c r="EI567" s="55"/>
      <c r="EJ567" s="55"/>
      <c r="EK567" s="55"/>
      <c r="EL567" s="55"/>
      <c r="EM567" s="55"/>
      <c r="EN567" s="55"/>
      <c r="EO567" s="55"/>
      <c r="EP567" s="55"/>
      <c r="EQ567" s="55"/>
      <c r="ER567" s="55"/>
      <c r="ES567" s="55"/>
      <c r="ET567" s="55"/>
      <c r="EU567" s="55"/>
      <c r="EV567" s="55"/>
      <c r="EW567" s="55"/>
      <c r="EX567" s="55"/>
      <c r="EY567" s="55"/>
      <c r="EZ567" s="55"/>
      <c r="FA567" s="55"/>
      <c r="FB567" s="55"/>
      <c r="FC567" s="55"/>
      <c r="FD567" s="55"/>
      <c r="FE567" s="55"/>
      <c r="FF567" s="55"/>
      <c r="FG567" s="55"/>
      <c r="FH567" s="55"/>
      <c r="FI567" s="55"/>
      <c r="FJ567" s="55"/>
      <c r="FK567" s="55"/>
      <c r="FL567" s="55"/>
      <c r="FM567" s="55"/>
      <c r="FN567" s="55"/>
      <c r="FO567" s="55"/>
      <c r="FP567" s="55"/>
      <c r="FQ567" s="55"/>
      <c r="FR567" s="55"/>
      <c r="FS567" s="55"/>
      <c r="FT567" s="55"/>
      <c r="FU567" s="55"/>
      <c r="FV567" s="55"/>
      <c r="FW567" s="55"/>
      <c r="FX567" s="55"/>
      <c r="FY567" s="55"/>
      <c r="FZ567" s="55"/>
      <c r="GA567" s="55"/>
      <c r="GB567" s="55"/>
      <c r="GC567" s="55"/>
      <c r="GD567" s="55"/>
      <c r="GE567" s="55"/>
      <c r="GF567" s="55"/>
      <c r="GG567" s="55"/>
      <c r="GH567" s="55"/>
      <c r="GI567" s="55"/>
      <c r="GJ567" s="55"/>
      <c r="GK567" s="55"/>
      <c r="GL567" s="55"/>
      <c r="GM567" s="55"/>
      <c r="GN567" s="55"/>
      <c r="GO567" s="55"/>
      <c r="GP567" s="55"/>
      <c r="GQ567" s="55"/>
      <c r="GR567" s="55"/>
      <c r="GS567" s="55"/>
      <c r="GT567" s="55"/>
      <c r="GU567" s="55"/>
      <c r="GV567" s="55"/>
      <c r="GW567" s="55"/>
      <c r="GX567" s="55"/>
      <c r="GY567" s="55"/>
      <c r="GZ567" s="55"/>
      <c r="HA567" s="55"/>
      <c r="HB567" s="55"/>
      <c r="HC567" s="55"/>
      <c r="HD567" s="55"/>
      <c r="HE567" s="55"/>
      <c r="HF567" s="55"/>
      <c r="HG567" s="55"/>
      <c r="HH567" s="55"/>
      <c r="HI567" s="55"/>
      <c r="HJ567" s="55"/>
      <c r="HK567" s="55"/>
      <c r="HL567" s="55"/>
      <c r="HM567" s="55"/>
      <c r="HN567" s="55"/>
      <c r="HO567" s="55"/>
      <c r="HP567" s="55"/>
      <c r="HQ567" s="55"/>
      <c r="HR567" s="55"/>
      <c r="HS567" s="55"/>
      <c r="HT567" s="55"/>
      <c r="HU567" s="55"/>
      <c r="HV567" s="55"/>
      <c r="HW567" s="55"/>
      <c r="HX567" s="55"/>
      <c r="HY567" s="55"/>
      <c r="HZ567" s="55"/>
    </row>
    <row r="568" spans="1:234" s="98" customFormat="1" x14ac:dyDescent="0.2">
      <c r="A568" s="99" t="s">
        <v>50</v>
      </c>
      <c r="B568" s="99"/>
      <c r="C568" s="100"/>
      <c r="D568" s="101"/>
      <c r="E568" s="101"/>
      <c r="F568" s="101"/>
      <c r="G568" s="101"/>
      <c r="H568" s="101"/>
      <c r="I568" s="101"/>
    </row>
    <row r="569" spans="1:234" s="98" customFormat="1" x14ac:dyDescent="0.2">
      <c r="A569" s="102" t="s">
        <v>183</v>
      </c>
      <c r="B569" s="102" t="s">
        <v>183</v>
      </c>
      <c r="C569" s="103" t="s">
        <v>127</v>
      </c>
      <c r="D569" s="104">
        <v>50000</v>
      </c>
      <c r="E569" s="104"/>
      <c r="F569" s="104">
        <f>SUM(D569:E569)</f>
        <v>50000</v>
      </c>
      <c r="G569" s="104">
        <v>26063</v>
      </c>
      <c r="H569" s="104">
        <v>30000</v>
      </c>
      <c r="I569" s="105" t="s">
        <v>259</v>
      </c>
    </row>
    <row r="570" spans="1:234" s="98" customFormat="1" x14ac:dyDescent="0.2">
      <c r="A570" s="102" t="s">
        <v>261</v>
      </c>
      <c r="B570" s="102" t="s">
        <v>261</v>
      </c>
      <c r="C570" s="103" t="s">
        <v>129</v>
      </c>
      <c r="D570" s="104">
        <v>11000</v>
      </c>
      <c r="E570" s="104"/>
      <c r="F570" s="104">
        <f>SUM(D570:E570)</f>
        <v>11000</v>
      </c>
      <c r="G570" s="104">
        <v>7037</v>
      </c>
      <c r="H570" s="104">
        <v>9000</v>
      </c>
      <c r="I570" s="105" t="s">
        <v>259</v>
      </c>
    </row>
    <row r="571" spans="1:234" s="100" customFormat="1" x14ac:dyDescent="0.2">
      <c r="A571" s="106"/>
      <c r="B571" s="106"/>
      <c r="C571" s="107" t="s">
        <v>51</v>
      </c>
      <c r="D571" s="108">
        <f>SUM(D569:D570)</f>
        <v>61000</v>
      </c>
      <c r="E571" s="108">
        <f t="shared" ref="E571:H571" si="72">SUM(E569:E570)</f>
        <v>0</v>
      </c>
      <c r="F571" s="108">
        <f t="shared" si="72"/>
        <v>61000</v>
      </c>
      <c r="G571" s="108">
        <f t="shared" si="72"/>
        <v>33100</v>
      </c>
      <c r="H571" s="108">
        <f t="shared" si="72"/>
        <v>39000</v>
      </c>
      <c r="I571" s="101"/>
    </row>
    <row r="572" spans="1:234" s="100" customFormat="1" x14ac:dyDescent="0.2">
      <c r="A572" s="99"/>
      <c r="B572" s="99"/>
      <c r="D572" s="101"/>
      <c r="E572" s="101"/>
      <c r="F572" s="101"/>
      <c r="G572" s="101"/>
      <c r="H572" s="101"/>
      <c r="I572" s="101"/>
    </row>
    <row r="573" spans="1:234" s="100" customFormat="1" x14ac:dyDescent="0.2">
      <c r="A573" s="99"/>
      <c r="B573" s="99"/>
      <c r="D573" s="101"/>
      <c r="E573" s="101"/>
      <c r="F573" s="101"/>
      <c r="G573" s="101"/>
      <c r="H573" s="101"/>
      <c r="I573" s="101"/>
    </row>
    <row r="575" spans="1:234" s="52" customFormat="1" ht="12" customHeight="1" x14ac:dyDescent="0.2">
      <c r="A575" s="89" t="s">
        <v>208</v>
      </c>
      <c r="B575" s="89"/>
      <c r="D575" s="94"/>
      <c r="E575" s="94"/>
      <c r="F575" s="94"/>
      <c r="G575" s="94"/>
      <c r="H575" s="94"/>
      <c r="I575" s="94"/>
    </row>
    <row r="576" spans="1:234" s="52" customFormat="1" ht="12" customHeight="1" x14ac:dyDescent="0.2">
      <c r="A576" s="89" t="s">
        <v>205</v>
      </c>
      <c r="B576" s="89"/>
      <c r="D576" s="94"/>
      <c r="E576" s="94"/>
      <c r="F576" s="94"/>
      <c r="G576" s="94"/>
      <c r="H576" s="94"/>
      <c r="I576" s="94"/>
    </row>
    <row r="577" spans="1:9" s="98" customFormat="1" x14ac:dyDescent="0.2">
      <c r="A577" s="99" t="s">
        <v>50</v>
      </c>
      <c r="B577" s="99"/>
      <c r="C577" s="100"/>
      <c r="D577" s="101"/>
      <c r="E577" s="101"/>
      <c r="F577" s="101"/>
      <c r="G577" s="101"/>
      <c r="H577" s="101"/>
      <c r="I577" s="101"/>
    </row>
    <row r="578" spans="1:9" s="98" customFormat="1" x14ac:dyDescent="0.2">
      <c r="A578" s="102" t="s">
        <v>183</v>
      </c>
      <c r="B578" s="102"/>
      <c r="C578" s="103" t="s">
        <v>134</v>
      </c>
      <c r="D578" s="45">
        <v>50000</v>
      </c>
      <c r="E578" s="104"/>
      <c r="F578" s="45">
        <f t="shared" ref="F578:F579" si="73">SUM(D578:E578)</f>
        <v>50000</v>
      </c>
      <c r="G578" s="45">
        <v>119311</v>
      </c>
      <c r="H578" s="45">
        <v>80000</v>
      </c>
      <c r="I578" s="105" t="s">
        <v>259</v>
      </c>
    </row>
    <row r="579" spans="1:9" s="98" customFormat="1" x14ac:dyDescent="0.2">
      <c r="A579" s="102" t="s">
        <v>261</v>
      </c>
      <c r="B579" s="102" t="s">
        <v>261</v>
      </c>
      <c r="C579" s="103" t="s">
        <v>129</v>
      </c>
      <c r="D579" s="45">
        <v>14000</v>
      </c>
      <c r="E579" s="104"/>
      <c r="F579" s="45">
        <f t="shared" si="73"/>
        <v>14000</v>
      </c>
      <c r="G579" s="45">
        <v>32214</v>
      </c>
      <c r="H579" s="45">
        <v>22000</v>
      </c>
      <c r="I579" s="105" t="s">
        <v>259</v>
      </c>
    </row>
    <row r="580" spans="1:9" s="100" customFormat="1" x14ac:dyDescent="0.2">
      <c r="A580" s="106"/>
      <c r="B580" s="106"/>
      <c r="C580" s="107" t="s">
        <v>51</v>
      </c>
      <c r="D580" s="108">
        <f>SUM(D578:D579)</f>
        <v>64000</v>
      </c>
      <c r="E580" s="108">
        <f t="shared" ref="E580:H580" si="74">SUM(E578:E579)</f>
        <v>0</v>
      </c>
      <c r="F580" s="108">
        <f t="shared" si="74"/>
        <v>64000</v>
      </c>
      <c r="G580" s="108">
        <f t="shared" si="74"/>
        <v>151525</v>
      </c>
      <c r="H580" s="108">
        <f t="shared" si="74"/>
        <v>102000</v>
      </c>
      <c r="I580" s="101"/>
    </row>
    <row r="581" spans="1:9" s="100" customFormat="1" x14ac:dyDescent="0.2">
      <c r="A581" s="99"/>
      <c r="B581" s="99"/>
      <c r="D581" s="101"/>
      <c r="E581" s="101"/>
      <c r="F581" s="101"/>
      <c r="G581" s="101"/>
      <c r="H581" s="101"/>
      <c r="I581" s="101"/>
    </row>
    <row r="582" spans="1:9" s="100" customFormat="1" x14ac:dyDescent="0.2">
      <c r="A582" s="99"/>
      <c r="B582" s="99"/>
      <c r="D582" s="101"/>
      <c r="E582" s="101"/>
      <c r="F582" s="101"/>
      <c r="G582" s="101"/>
      <c r="H582" s="101"/>
      <c r="I582" s="101"/>
    </row>
    <row r="583" spans="1:9" s="98" customFormat="1" x14ac:dyDescent="0.2">
      <c r="A583" s="95" t="s">
        <v>456</v>
      </c>
      <c r="B583" s="95"/>
      <c r="C583" s="96"/>
      <c r="D583" s="97"/>
      <c r="E583" s="97"/>
      <c r="F583" s="97"/>
      <c r="G583" s="97"/>
      <c r="H583" s="97"/>
      <c r="I583" s="97"/>
    </row>
    <row r="584" spans="1:9" s="98" customFormat="1" x14ac:dyDescent="0.2">
      <c r="A584" s="92" t="s">
        <v>464</v>
      </c>
      <c r="B584" s="95"/>
      <c r="C584" s="96"/>
      <c r="D584" s="97"/>
      <c r="E584" s="97"/>
      <c r="F584" s="97"/>
      <c r="G584" s="97"/>
      <c r="H584" s="97"/>
      <c r="I584" s="97"/>
    </row>
    <row r="585" spans="1:9" s="98" customFormat="1" x14ac:dyDescent="0.2">
      <c r="A585" s="99" t="s">
        <v>52</v>
      </c>
      <c r="B585" s="99"/>
      <c r="C585" s="100"/>
      <c r="D585" s="101"/>
      <c r="E585" s="101"/>
      <c r="F585" s="101"/>
      <c r="G585" s="101"/>
      <c r="H585" s="101"/>
      <c r="I585" s="101"/>
    </row>
    <row r="586" spans="1:9" s="98" customFormat="1" x14ac:dyDescent="0.2">
      <c r="A586" s="102" t="s">
        <v>457</v>
      </c>
      <c r="B586" s="102" t="s">
        <v>179</v>
      </c>
      <c r="C586" s="103" t="s">
        <v>74</v>
      </c>
      <c r="D586" s="104">
        <v>0</v>
      </c>
      <c r="E586" s="104"/>
      <c r="F586" s="104">
        <f>SUM(D586:E586)</f>
        <v>0</v>
      </c>
      <c r="G586" s="104">
        <v>749520</v>
      </c>
      <c r="H586" s="104">
        <v>0</v>
      </c>
      <c r="I586" s="105" t="s">
        <v>259</v>
      </c>
    </row>
    <row r="587" spans="1:9" s="98" customFormat="1" x14ac:dyDescent="0.2">
      <c r="A587" s="102" t="s">
        <v>458</v>
      </c>
      <c r="B587" s="102" t="s">
        <v>180</v>
      </c>
      <c r="C587" s="103" t="s">
        <v>401</v>
      </c>
      <c r="D587" s="104">
        <v>0</v>
      </c>
      <c r="E587" s="104"/>
      <c r="F587" s="104">
        <f>SUM(D587:E587)</f>
        <v>0</v>
      </c>
      <c r="G587" s="104">
        <v>97440</v>
      </c>
      <c r="H587" s="104">
        <v>0</v>
      </c>
      <c r="I587" s="105" t="s">
        <v>259</v>
      </c>
    </row>
    <row r="588" spans="1:9" s="98" customFormat="1" x14ac:dyDescent="0.2">
      <c r="A588" s="102" t="s">
        <v>270</v>
      </c>
      <c r="B588" s="102" t="s">
        <v>270</v>
      </c>
      <c r="C588" s="103" t="s">
        <v>460</v>
      </c>
      <c r="D588" s="104">
        <v>0</v>
      </c>
      <c r="E588" s="104"/>
      <c r="F588" s="104">
        <f>SUM(D588:E588)</f>
        <v>0</v>
      </c>
      <c r="G588" s="104">
        <v>0</v>
      </c>
      <c r="H588" s="104">
        <v>0</v>
      </c>
      <c r="I588" s="105" t="s">
        <v>259</v>
      </c>
    </row>
    <row r="589" spans="1:9" s="100" customFormat="1" x14ac:dyDescent="0.2">
      <c r="A589" s="106"/>
      <c r="B589" s="106"/>
      <c r="C589" s="107" t="s">
        <v>53</v>
      </c>
      <c r="D589" s="108">
        <f t="shared" ref="D589:H589" si="75">SUM(D586:D588)</f>
        <v>0</v>
      </c>
      <c r="E589" s="108">
        <f t="shared" si="75"/>
        <v>0</v>
      </c>
      <c r="F589" s="108">
        <f t="shared" si="75"/>
        <v>0</v>
      </c>
      <c r="G589" s="108">
        <f t="shared" si="75"/>
        <v>846960</v>
      </c>
      <c r="H589" s="108">
        <f t="shared" si="75"/>
        <v>0</v>
      </c>
      <c r="I589" s="101"/>
    </row>
    <row r="590" spans="1:9" s="100" customFormat="1" x14ac:dyDescent="0.2">
      <c r="A590" s="99"/>
      <c r="B590" s="99"/>
      <c r="D590" s="101"/>
      <c r="E590" s="101"/>
      <c r="F590" s="101"/>
      <c r="G590" s="101"/>
      <c r="H590" s="101"/>
      <c r="I590" s="101"/>
    </row>
    <row r="591" spans="1:9" s="100" customFormat="1" x14ac:dyDescent="0.2">
      <c r="A591" s="99"/>
      <c r="B591" s="99"/>
      <c r="D591" s="101"/>
      <c r="E591" s="101"/>
      <c r="F591" s="101"/>
      <c r="G591" s="101"/>
      <c r="H591" s="101"/>
      <c r="I591" s="101"/>
    </row>
    <row r="592" spans="1:9" s="100" customFormat="1" x14ac:dyDescent="0.2">
      <c r="A592" s="99"/>
      <c r="B592" s="99"/>
      <c r="D592" s="101"/>
      <c r="E592" s="101"/>
      <c r="F592" s="101"/>
      <c r="G592" s="101"/>
      <c r="H592" s="101"/>
      <c r="I592" s="101"/>
    </row>
    <row r="593" spans="1:234" s="100" customFormat="1" x14ac:dyDescent="0.2">
      <c r="A593" s="99"/>
      <c r="B593" s="99"/>
      <c r="D593" s="101"/>
      <c r="E593" s="101"/>
      <c r="F593" s="101"/>
      <c r="G593" s="101"/>
      <c r="H593" s="101"/>
      <c r="I593" s="101"/>
    </row>
    <row r="594" spans="1:234" s="100" customFormat="1" x14ac:dyDescent="0.2">
      <c r="A594" s="99"/>
      <c r="B594" s="99"/>
      <c r="D594" s="101"/>
      <c r="E594" s="101"/>
      <c r="F594" s="101"/>
      <c r="G594" s="101"/>
      <c r="H594" s="101"/>
      <c r="I594" s="101"/>
    </row>
    <row r="595" spans="1:234" s="100" customFormat="1" x14ac:dyDescent="0.2">
      <c r="A595" s="99"/>
      <c r="B595" s="99"/>
      <c r="D595" s="101"/>
      <c r="E595" s="101"/>
      <c r="F595" s="101"/>
      <c r="G595" s="101"/>
      <c r="H595" s="101"/>
      <c r="I595" s="101"/>
    </row>
    <row r="596" spans="1:234" s="100" customFormat="1" x14ac:dyDescent="0.2">
      <c r="A596" s="99"/>
      <c r="B596" s="99"/>
      <c r="D596" s="101"/>
      <c r="E596" s="101"/>
      <c r="F596" s="101"/>
      <c r="G596" s="101"/>
      <c r="H596" s="101"/>
      <c r="I596" s="101"/>
    </row>
    <row r="597" spans="1:234" s="100" customFormat="1" x14ac:dyDescent="0.2">
      <c r="A597" s="99"/>
      <c r="B597" s="99"/>
      <c r="D597" s="101"/>
      <c r="E597" s="101"/>
      <c r="F597" s="101"/>
      <c r="G597" s="101"/>
      <c r="H597" s="101"/>
      <c r="I597" s="101"/>
    </row>
    <row r="598" spans="1:234" s="100" customFormat="1" x14ac:dyDescent="0.2">
      <c r="A598" s="99"/>
      <c r="B598" s="99"/>
      <c r="D598" s="101"/>
      <c r="E598" s="101"/>
      <c r="F598" s="101"/>
      <c r="G598" s="101"/>
      <c r="H598" s="101"/>
      <c r="I598" s="101"/>
    </row>
    <row r="599" spans="1:234" s="50" customFormat="1" ht="30.75" customHeight="1" x14ac:dyDescent="0.2">
      <c r="A599" s="55"/>
      <c r="B599" s="55"/>
      <c r="D599" s="56" t="s">
        <v>496</v>
      </c>
      <c r="E599" s="56" t="s">
        <v>494</v>
      </c>
      <c r="F599" s="56" t="s">
        <v>495</v>
      </c>
      <c r="G599" s="56" t="s">
        <v>499</v>
      </c>
      <c r="H599" s="56" t="s">
        <v>553</v>
      </c>
      <c r="I599" s="57"/>
    </row>
    <row r="600" spans="1:234" s="98" customFormat="1" x14ac:dyDescent="0.2">
      <c r="A600" s="95" t="s">
        <v>343</v>
      </c>
      <c r="B600" s="95"/>
      <c r="C600" s="96"/>
      <c r="D600" s="97"/>
      <c r="E600" s="97"/>
      <c r="F600" s="97"/>
      <c r="G600" s="97"/>
      <c r="H600" s="97"/>
      <c r="I600" s="97"/>
    </row>
    <row r="601" spans="1:234" ht="12.4" customHeight="1" x14ac:dyDescent="0.2">
      <c r="A601" s="55" t="s">
        <v>193</v>
      </c>
      <c r="B601" s="55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  <c r="AC601" s="55"/>
      <c r="AD601" s="55"/>
      <c r="AE601" s="55"/>
      <c r="AF601" s="55"/>
      <c r="AG601" s="55"/>
      <c r="AH601" s="55"/>
      <c r="AI601" s="55"/>
      <c r="AJ601" s="55"/>
      <c r="AK601" s="55"/>
      <c r="AL601" s="55"/>
      <c r="AM601" s="55"/>
      <c r="AN601" s="55"/>
      <c r="AO601" s="55"/>
      <c r="AP601" s="55"/>
      <c r="AQ601" s="55"/>
      <c r="AR601" s="55"/>
      <c r="AS601" s="55"/>
      <c r="AT601" s="55"/>
      <c r="AU601" s="55"/>
      <c r="AV601" s="55"/>
      <c r="AW601" s="55"/>
      <c r="AX601" s="55"/>
      <c r="AY601" s="55"/>
      <c r="AZ601" s="55"/>
      <c r="BA601" s="55"/>
      <c r="BB601" s="55"/>
      <c r="BC601" s="55"/>
      <c r="BD601" s="55"/>
      <c r="BE601" s="55"/>
      <c r="BF601" s="55"/>
      <c r="BG601" s="55"/>
      <c r="BH601" s="55"/>
      <c r="BI601" s="55"/>
      <c r="BJ601" s="55"/>
      <c r="BK601" s="55"/>
      <c r="BL601" s="55"/>
      <c r="BM601" s="55"/>
      <c r="BN601" s="55"/>
      <c r="BO601" s="55"/>
      <c r="BP601" s="55"/>
      <c r="BQ601" s="55"/>
      <c r="BR601" s="55"/>
      <c r="BS601" s="55"/>
      <c r="BT601" s="55"/>
      <c r="BU601" s="55"/>
      <c r="BV601" s="55"/>
      <c r="BW601" s="55"/>
      <c r="BX601" s="55"/>
      <c r="BY601" s="55"/>
      <c r="BZ601" s="55"/>
      <c r="CA601" s="55"/>
      <c r="CB601" s="55"/>
      <c r="CC601" s="55"/>
      <c r="CD601" s="55"/>
      <c r="CE601" s="55"/>
      <c r="CF601" s="55"/>
      <c r="CG601" s="55"/>
      <c r="CH601" s="55"/>
      <c r="CI601" s="55"/>
      <c r="CJ601" s="55"/>
      <c r="CK601" s="55"/>
      <c r="CL601" s="55"/>
      <c r="CM601" s="55"/>
      <c r="CN601" s="55"/>
      <c r="CO601" s="55"/>
      <c r="CP601" s="55"/>
      <c r="CQ601" s="55"/>
      <c r="CR601" s="55"/>
      <c r="CS601" s="55"/>
      <c r="CT601" s="55"/>
      <c r="CU601" s="55"/>
      <c r="CV601" s="55"/>
      <c r="CW601" s="55"/>
      <c r="CX601" s="55"/>
      <c r="CY601" s="55"/>
      <c r="CZ601" s="55"/>
      <c r="DA601" s="55"/>
      <c r="DB601" s="55"/>
      <c r="DC601" s="55"/>
      <c r="DD601" s="55"/>
      <c r="DE601" s="55"/>
      <c r="DF601" s="55"/>
      <c r="DG601" s="55"/>
      <c r="DH601" s="55"/>
      <c r="DI601" s="55"/>
      <c r="DJ601" s="55"/>
      <c r="DK601" s="55"/>
      <c r="DL601" s="55"/>
      <c r="DM601" s="55"/>
      <c r="DN601" s="55"/>
      <c r="DO601" s="55"/>
      <c r="DP601" s="55"/>
      <c r="DQ601" s="55"/>
      <c r="DR601" s="55"/>
      <c r="DS601" s="55"/>
      <c r="DT601" s="55"/>
      <c r="DU601" s="55"/>
      <c r="DV601" s="55"/>
      <c r="DW601" s="55"/>
      <c r="DX601" s="55"/>
      <c r="DY601" s="55"/>
      <c r="DZ601" s="55"/>
      <c r="EA601" s="55"/>
      <c r="EB601" s="55"/>
      <c r="EC601" s="55"/>
      <c r="ED601" s="55"/>
      <c r="EE601" s="55"/>
      <c r="EF601" s="55"/>
      <c r="EG601" s="55"/>
      <c r="EH601" s="55"/>
      <c r="EI601" s="55"/>
      <c r="EJ601" s="55"/>
      <c r="EK601" s="55"/>
      <c r="EL601" s="55"/>
      <c r="EM601" s="55"/>
      <c r="EN601" s="55"/>
      <c r="EO601" s="55"/>
      <c r="EP601" s="55"/>
      <c r="EQ601" s="55"/>
      <c r="ER601" s="55"/>
      <c r="ES601" s="55"/>
      <c r="ET601" s="55"/>
      <c r="EU601" s="55"/>
      <c r="EV601" s="55"/>
      <c r="EW601" s="55"/>
      <c r="EX601" s="55"/>
      <c r="EY601" s="55"/>
      <c r="EZ601" s="55"/>
      <c r="FA601" s="55"/>
      <c r="FB601" s="55"/>
      <c r="FC601" s="55"/>
      <c r="FD601" s="55"/>
      <c r="FE601" s="55"/>
      <c r="FF601" s="55"/>
      <c r="FG601" s="55"/>
      <c r="FH601" s="55"/>
      <c r="FI601" s="55"/>
      <c r="FJ601" s="55"/>
      <c r="FK601" s="55"/>
      <c r="FL601" s="55"/>
      <c r="FM601" s="55"/>
      <c r="FN601" s="55"/>
      <c r="FO601" s="55"/>
      <c r="FP601" s="55"/>
      <c r="FQ601" s="55"/>
      <c r="FR601" s="55"/>
      <c r="FS601" s="55"/>
      <c r="FT601" s="55"/>
      <c r="FU601" s="55"/>
      <c r="FV601" s="55"/>
      <c r="FW601" s="55"/>
      <c r="FX601" s="55"/>
      <c r="FY601" s="55"/>
      <c r="FZ601" s="55"/>
      <c r="GA601" s="55"/>
      <c r="GB601" s="55"/>
      <c r="GC601" s="55"/>
      <c r="GD601" s="55"/>
      <c r="GE601" s="55"/>
      <c r="GF601" s="55"/>
      <c r="GG601" s="55"/>
      <c r="GH601" s="55"/>
      <c r="GI601" s="55"/>
      <c r="GJ601" s="55"/>
      <c r="GK601" s="55"/>
      <c r="GL601" s="55"/>
      <c r="GM601" s="55"/>
      <c r="GN601" s="55"/>
      <c r="GO601" s="55"/>
      <c r="GP601" s="55"/>
      <c r="GQ601" s="55"/>
      <c r="GR601" s="55"/>
      <c r="GS601" s="55"/>
      <c r="GT601" s="55"/>
      <c r="GU601" s="55"/>
      <c r="GV601" s="55"/>
      <c r="GW601" s="55"/>
      <c r="GX601" s="55"/>
      <c r="GY601" s="55"/>
      <c r="GZ601" s="55"/>
      <c r="HA601" s="55"/>
      <c r="HB601" s="55"/>
      <c r="HC601" s="55"/>
      <c r="HD601" s="55"/>
      <c r="HE601" s="55"/>
      <c r="HF601" s="55"/>
      <c r="HG601" s="55"/>
      <c r="HH601" s="55"/>
      <c r="HI601" s="55"/>
      <c r="HJ601" s="55"/>
      <c r="HK601" s="55"/>
      <c r="HL601" s="55"/>
      <c r="HM601" s="55"/>
      <c r="HN601" s="55"/>
      <c r="HO601" s="55"/>
      <c r="HP601" s="55"/>
      <c r="HQ601" s="55"/>
      <c r="HR601" s="55"/>
      <c r="HS601" s="55"/>
      <c r="HT601" s="55"/>
      <c r="HU601" s="55"/>
      <c r="HV601" s="55"/>
      <c r="HW601" s="55"/>
      <c r="HX601" s="55"/>
      <c r="HY601" s="55"/>
      <c r="HZ601" s="55"/>
    </row>
    <row r="602" spans="1:234" s="98" customFormat="1" x14ac:dyDescent="0.2">
      <c r="A602" s="99" t="s">
        <v>52</v>
      </c>
      <c r="B602" s="99"/>
      <c r="C602" s="100"/>
      <c r="D602" s="101"/>
      <c r="E602" s="101"/>
      <c r="F602" s="101"/>
      <c r="G602" s="101"/>
      <c r="H602" s="101"/>
      <c r="I602" s="101"/>
    </row>
    <row r="603" spans="1:234" s="98" customFormat="1" x14ac:dyDescent="0.2">
      <c r="A603" s="102" t="s">
        <v>179</v>
      </c>
      <c r="B603" s="102" t="s">
        <v>179</v>
      </c>
      <c r="C603" s="103" t="s">
        <v>367</v>
      </c>
      <c r="D603" s="104">
        <v>8306000</v>
      </c>
      <c r="E603" s="104"/>
      <c r="F603" s="104">
        <f t="shared" ref="F603:F637" si="76">SUM(D603:E603)</f>
        <v>8306000</v>
      </c>
      <c r="G603" s="104">
        <v>7556400</v>
      </c>
      <c r="H603" s="104">
        <v>12000000</v>
      </c>
      <c r="I603" s="105" t="s">
        <v>259</v>
      </c>
    </row>
    <row r="604" spans="1:234" s="98" customFormat="1" x14ac:dyDescent="0.2">
      <c r="A604" s="102" t="s">
        <v>179</v>
      </c>
      <c r="B604" s="102"/>
      <c r="C604" s="103" t="s">
        <v>480</v>
      </c>
      <c r="D604" s="104">
        <v>5330000</v>
      </c>
      <c r="E604" s="104"/>
      <c r="F604" s="104">
        <f t="shared" si="76"/>
        <v>5330000</v>
      </c>
      <c r="G604" s="104">
        <v>5330000</v>
      </c>
      <c r="H604" s="104">
        <v>5840000</v>
      </c>
      <c r="I604" s="105" t="s">
        <v>259</v>
      </c>
    </row>
    <row r="605" spans="1:234" s="98" customFormat="1" x14ac:dyDescent="0.2">
      <c r="A605" s="102" t="s">
        <v>179</v>
      </c>
      <c r="B605" s="102"/>
      <c r="C605" s="103" t="s">
        <v>126</v>
      </c>
      <c r="D605" s="104">
        <v>120000</v>
      </c>
      <c r="E605" s="104"/>
      <c r="F605" s="104">
        <f t="shared" si="76"/>
        <v>120000</v>
      </c>
      <c r="G605" s="104">
        <v>120000</v>
      </c>
      <c r="H605" s="104">
        <v>113000</v>
      </c>
      <c r="I605" s="105" t="s">
        <v>259</v>
      </c>
    </row>
    <row r="606" spans="1:234" s="98" customFormat="1" x14ac:dyDescent="0.2">
      <c r="A606" s="102" t="s">
        <v>179</v>
      </c>
      <c r="B606" s="102"/>
      <c r="C606" s="103" t="s">
        <v>257</v>
      </c>
      <c r="D606" s="104">
        <v>363000</v>
      </c>
      <c r="E606" s="104"/>
      <c r="F606" s="104">
        <f t="shared" si="76"/>
        <v>363000</v>
      </c>
      <c r="G606" s="104">
        <v>362400</v>
      </c>
      <c r="H606" s="104">
        <v>492000</v>
      </c>
      <c r="I606" s="105" t="s">
        <v>259</v>
      </c>
    </row>
    <row r="607" spans="1:234" s="98" customFormat="1" x14ac:dyDescent="0.2">
      <c r="A607" s="102" t="s">
        <v>385</v>
      </c>
      <c r="B607" s="102" t="s">
        <v>385</v>
      </c>
      <c r="C607" s="103" t="s">
        <v>386</v>
      </c>
      <c r="D607" s="104">
        <v>0</v>
      </c>
      <c r="E607" s="104">
        <v>1100000</v>
      </c>
      <c r="F607" s="104">
        <f t="shared" si="76"/>
        <v>1100000</v>
      </c>
      <c r="G607" s="104">
        <v>1100000</v>
      </c>
      <c r="H607" s="104">
        <v>0</v>
      </c>
      <c r="I607" s="105" t="s">
        <v>259</v>
      </c>
    </row>
    <row r="608" spans="1:234" s="98" customFormat="1" x14ac:dyDescent="0.2">
      <c r="A608" s="102" t="s">
        <v>422</v>
      </c>
      <c r="B608" s="102" t="s">
        <v>422</v>
      </c>
      <c r="C608" s="103" t="s">
        <v>423</v>
      </c>
      <c r="D608" s="104">
        <v>0</v>
      </c>
      <c r="E608" s="104"/>
      <c r="F608" s="104">
        <f t="shared" si="76"/>
        <v>0</v>
      </c>
      <c r="G608" s="104">
        <v>0</v>
      </c>
      <c r="H608" s="104">
        <v>0</v>
      </c>
      <c r="I608" s="105" t="s">
        <v>259</v>
      </c>
    </row>
    <row r="609" spans="1:9" s="98" customFormat="1" x14ac:dyDescent="0.2">
      <c r="A609" s="102" t="s">
        <v>226</v>
      </c>
      <c r="B609" s="102" t="s">
        <v>226</v>
      </c>
      <c r="C609" s="103" t="s">
        <v>256</v>
      </c>
      <c r="D609" s="104">
        <v>540000</v>
      </c>
      <c r="E609" s="104"/>
      <c r="F609" s="104">
        <f t="shared" si="76"/>
        <v>540000</v>
      </c>
      <c r="G609" s="104">
        <v>540000</v>
      </c>
      <c r="H609" s="104">
        <v>645000</v>
      </c>
      <c r="I609" s="105" t="s">
        <v>259</v>
      </c>
    </row>
    <row r="610" spans="1:9" s="98" customFormat="1" x14ac:dyDescent="0.2">
      <c r="A610" s="102" t="s">
        <v>284</v>
      </c>
      <c r="B610" s="102" t="s">
        <v>284</v>
      </c>
      <c r="C610" s="103" t="s">
        <v>130</v>
      </c>
      <c r="D610" s="104">
        <v>150000</v>
      </c>
      <c r="E610" s="104">
        <v>-150000</v>
      </c>
      <c r="F610" s="104">
        <f t="shared" si="76"/>
        <v>0</v>
      </c>
      <c r="G610" s="104">
        <v>0</v>
      </c>
      <c r="H610" s="104">
        <v>150000</v>
      </c>
      <c r="I610" s="105" t="s">
        <v>259</v>
      </c>
    </row>
    <row r="611" spans="1:9" s="98" customFormat="1" x14ac:dyDescent="0.2">
      <c r="A611" s="102" t="s">
        <v>467</v>
      </c>
      <c r="B611" s="102" t="s">
        <v>388</v>
      </c>
      <c r="C611" s="103" t="s">
        <v>78</v>
      </c>
      <c r="D611" s="104">
        <v>0</v>
      </c>
      <c r="E611" s="104"/>
      <c r="F611" s="104">
        <f t="shared" si="76"/>
        <v>0</v>
      </c>
      <c r="G611" s="104">
        <v>0</v>
      </c>
      <c r="H611" s="104">
        <v>300000</v>
      </c>
      <c r="I611" s="105" t="s">
        <v>259</v>
      </c>
    </row>
    <row r="612" spans="1:9" s="98" customFormat="1" x14ac:dyDescent="0.2">
      <c r="A612" s="102" t="s">
        <v>180</v>
      </c>
      <c r="B612" s="102" t="s">
        <v>180</v>
      </c>
      <c r="C612" s="103" t="s">
        <v>86</v>
      </c>
      <c r="D612" s="104">
        <v>1930000</v>
      </c>
      <c r="E612" s="104"/>
      <c r="F612" s="104">
        <f t="shared" si="76"/>
        <v>1930000</v>
      </c>
      <c r="G612" s="104">
        <v>1961887</v>
      </c>
      <c r="H612" s="104">
        <v>2500000</v>
      </c>
      <c r="I612" s="105" t="s">
        <v>259</v>
      </c>
    </row>
    <row r="613" spans="1:9" s="98" customFormat="1" x14ac:dyDescent="0.2">
      <c r="A613" s="102" t="s">
        <v>373</v>
      </c>
      <c r="B613" s="102"/>
      <c r="C613" s="103" t="s">
        <v>374</v>
      </c>
      <c r="D613" s="104">
        <v>0</v>
      </c>
      <c r="E613" s="104"/>
      <c r="F613" s="104">
        <f t="shared" si="76"/>
        <v>0</v>
      </c>
      <c r="G613" s="104">
        <v>0</v>
      </c>
      <c r="H613" s="104">
        <v>0</v>
      </c>
      <c r="I613" s="105" t="s">
        <v>259</v>
      </c>
    </row>
    <row r="614" spans="1:9" s="98" customFormat="1" x14ac:dyDescent="0.2">
      <c r="A614" s="102" t="s">
        <v>225</v>
      </c>
      <c r="B614" s="102"/>
      <c r="C614" s="103" t="s">
        <v>133</v>
      </c>
      <c r="D614" s="104">
        <v>87000</v>
      </c>
      <c r="E614" s="104"/>
      <c r="F614" s="104">
        <f t="shared" si="76"/>
        <v>87000</v>
      </c>
      <c r="G614" s="104">
        <v>93387</v>
      </c>
      <c r="H614" s="104">
        <v>105000</v>
      </c>
      <c r="I614" s="105" t="s">
        <v>259</v>
      </c>
    </row>
    <row r="615" spans="1:9" s="98" customFormat="1" x14ac:dyDescent="0.2">
      <c r="A615" s="102" t="s">
        <v>190</v>
      </c>
      <c r="B615" s="102" t="s">
        <v>189</v>
      </c>
      <c r="C615" s="103" t="s">
        <v>298</v>
      </c>
      <c r="D615" s="104">
        <v>50000</v>
      </c>
      <c r="E615" s="104"/>
      <c r="F615" s="104">
        <f t="shared" si="76"/>
        <v>50000</v>
      </c>
      <c r="G615" s="104">
        <v>40390</v>
      </c>
      <c r="H615" s="104">
        <v>50000</v>
      </c>
      <c r="I615" s="105" t="s">
        <v>259</v>
      </c>
    </row>
    <row r="616" spans="1:9" s="98" customFormat="1" x14ac:dyDescent="0.2">
      <c r="A616" s="102" t="s">
        <v>271</v>
      </c>
      <c r="B616" s="102" t="s">
        <v>271</v>
      </c>
      <c r="C616" s="103" t="s">
        <v>57</v>
      </c>
      <c r="D616" s="104">
        <v>100000</v>
      </c>
      <c r="E616" s="104"/>
      <c r="F616" s="104">
        <f t="shared" si="76"/>
        <v>100000</v>
      </c>
      <c r="G616" s="104">
        <v>0</v>
      </c>
      <c r="H616" s="104">
        <v>80000</v>
      </c>
      <c r="I616" s="105" t="s">
        <v>259</v>
      </c>
    </row>
    <row r="617" spans="1:9" s="98" customFormat="1" x14ac:dyDescent="0.2">
      <c r="A617" s="102" t="s">
        <v>271</v>
      </c>
      <c r="B617" s="102"/>
      <c r="C617" s="103" t="s">
        <v>131</v>
      </c>
      <c r="D617" s="104">
        <v>90000</v>
      </c>
      <c r="E617" s="104"/>
      <c r="F617" s="104">
        <f t="shared" si="76"/>
        <v>90000</v>
      </c>
      <c r="G617" s="104">
        <v>36957</v>
      </c>
      <c r="H617" s="104">
        <v>135000</v>
      </c>
      <c r="I617" s="105" t="s">
        <v>259</v>
      </c>
    </row>
    <row r="618" spans="1:9" s="98" customFormat="1" x14ac:dyDescent="0.2">
      <c r="A618" s="102" t="s">
        <v>271</v>
      </c>
      <c r="B618" s="102"/>
      <c r="C618" s="103" t="s">
        <v>80</v>
      </c>
      <c r="D618" s="104">
        <v>100000</v>
      </c>
      <c r="E618" s="104"/>
      <c r="F618" s="104">
        <f t="shared" si="76"/>
        <v>100000</v>
      </c>
      <c r="G618" s="104">
        <v>105825</v>
      </c>
      <c r="H618" s="104">
        <v>70000</v>
      </c>
      <c r="I618" s="105" t="s">
        <v>259</v>
      </c>
    </row>
    <row r="619" spans="1:9" s="98" customFormat="1" x14ac:dyDescent="0.2">
      <c r="A619" s="102" t="s">
        <v>271</v>
      </c>
      <c r="B619" s="102"/>
      <c r="C619" s="103" t="s">
        <v>63</v>
      </c>
      <c r="D619" s="104">
        <v>100000</v>
      </c>
      <c r="E619" s="104"/>
      <c r="F619" s="104">
        <f t="shared" si="76"/>
        <v>100000</v>
      </c>
      <c r="G619" s="104">
        <v>10859</v>
      </c>
      <c r="H619" s="104">
        <v>80000</v>
      </c>
      <c r="I619" s="105" t="s">
        <v>259</v>
      </c>
    </row>
    <row r="620" spans="1:9" s="98" customFormat="1" x14ac:dyDescent="0.2">
      <c r="A620" s="102" t="s">
        <v>271</v>
      </c>
      <c r="B620" s="102"/>
      <c r="C620" s="103" t="s">
        <v>120</v>
      </c>
      <c r="D620" s="104">
        <v>50000</v>
      </c>
      <c r="E620" s="104"/>
      <c r="F620" s="104">
        <f t="shared" si="76"/>
        <v>50000</v>
      </c>
      <c r="G620" s="104">
        <v>0</v>
      </c>
      <c r="H620" s="104">
        <v>0</v>
      </c>
      <c r="I620" s="105" t="s">
        <v>259</v>
      </c>
    </row>
    <row r="621" spans="1:9" s="98" customFormat="1" x14ac:dyDescent="0.2">
      <c r="A621" s="102" t="s">
        <v>188</v>
      </c>
      <c r="B621" s="102" t="s">
        <v>188</v>
      </c>
      <c r="C621" s="103" t="s">
        <v>477</v>
      </c>
      <c r="D621" s="104">
        <v>50000</v>
      </c>
      <c r="E621" s="104"/>
      <c r="F621" s="104">
        <f t="shared" si="76"/>
        <v>50000</v>
      </c>
      <c r="G621" s="104">
        <v>33000</v>
      </c>
      <c r="H621" s="104">
        <v>50000</v>
      </c>
      <c r="I621" s="105" t="s">
        <v>259</v>
      </c>
    </row>
    <row r="622" spans="1:9" s="98" customFormat="1" x14ac:dyDescent="0.2">
      <c r="A622" s="102" t="s">
        <v>188</v>
      </c>
      <c r="B622" s="102"/>
      <c r="C622" s="103" t="s">
        <v>290</v>
      </c>
      <c r="D622" s="104">
        <v>20000</v>
      </c>
      <c r="E622" s="104"/>
      <c r="F622" s="104">
        <f t="shared" si="76"/>
        <v>20000</v>
      </c>
      <c r="G622" s="104">
        <v>14382</v>
      </c>
      <c r="H622" s="104">
        <v>20000</v>
      </c>
      <c r="I622" s="105" t="s">
        <v>259</v>
      </c>
    </row>
    <row r="623" spans="1:9" s="98" customFormat="1" x14ac:dyDescent="0.2">
      <c r="A623" s="102" t="s">
        <v>181</v>
      </c>
      <c r="B623" s="102" t="s">
        <v>181</v>
      </c>
      <c r="C623" s="103" t="s">
        <v>75</v>
      </c>
      <c r="D623" s="104">
        <v>150000</v>
      </c>
      <c r="E623" s="104"/>
      <c r="F623" s="104">
        <f t="shared" si="76"/>
        <v>150000</v>
      </c>
      <c r="G623" s="104">
        <v>131229</v>
      </c>
      <c r="H623" s="104">
        <v>160000</v>
      </c>
      <c r="I623" s="105" t="s">
        <v>259</v>
      </c>
    </row>
    <row r="624" spans="1:9" s="98" customFormat="1" x14ac:dyDescent="0.2">
      <c r="A624" s="102" t="s">
        <v>470</v>
      </c>
      <c r="B624" s="102" t="s">
        <v>473</v>
      </c>
      <c r="C624" s="103" t="s">
        <v>84</v>
      </c>
      <c r="D624" s="104">
        <v>1200000</v>
      </c>
      <c r="E624" s="104"/>
      <c r="F624" s="104">
        <f t="shared" si="76"/>
        <v>1200000</v>
      </c>
      <c r="G624" s="104">
        <v>533278</v>
      </c>
      <c r="H624" s="104">
        <v>800000</v>
      </c>
      <c r="I624" s="105" t="s">
        <v>259</v>
      </c>
    </row>
    <row r="625" spans="1:9" s="98" customFormat="1" ht="12.75" customHeight="1" x14ac:dyDescent="0.2">
      <c r="A625" s="102" t="s">
        <v>471</v>
      </c>
      <c r="B625" s="102" t="s">
        <v>474</v>
      </c>
      <c r="C625" s="103" t="s">
        <v>58</v>
      </c>
      <c r="D625" s="104">
        <v>1500000</v>
      </c>
      <c r="E625" s="104"/>
      <c r="F625" s="104">
        <f t="shared" si="76"/>
        <v>1500000</v>
      </c>
      <c r="G625" s="104">
        <v>669183</v>
      </c>
      <c r="H625" s="104">
        <v>1000000</v>
      </c>
      <c r="I625" s="105" t="s">
        <v>259</v>
      </c>
    </row>
    <row r="626" spans="1:9" s="98" customFormat="1" x14ac:dyDescent="0.2">
      <c r="A626" s="102" t="s">
        <v>472</v>
      </c>
      <c r="B626" s="102" t="s">
        <v>475</v>
      </c>
      <c r="C626" s="103" t="s">
        <v>106</v>
      </c>
      <c r="D626" s="104">
        <v>15000</v>
      </c>
      <c r="E626" s="104"/>
      <c r="F626" s="104">
        <f t="shared" si="76"/>
        <v>15000</v>
      </c>
      <c r="G626" s="104">
        <v>840</v>
      </c>
      <c r="H626" s="104">
        <v>10000</v>
      </c>
      <c r="I626" s="105" t="s">
        <v>259</v>
      </c>
    </row>
    <row r="627" spans="1:9" s="98" customFormat="1" x14ac:dyDescent="0.2">
      <c r="A627" s="102" t="s">
        <v>187</v>
      </c>
      <c r="B627" s="102" t="s">
        <v>187</v>
      </c>
      <c r="C627" s="103" t="s">
        <v>107</v>
      </c>
      <c r="D627" s="104">
        <v>70000</v>
      </c>
      <c r="E627" s="104"/>
      <c r="F627" s="104">
        <f t="shared" si="76"/>
        <v>70000</v>
      </c>
      <c r="G627" s="104">
        <v>87000</v>
      </c>
      <c r="H627" s="104">
        <v>100000</v>
      </c>
      <c r="I627" s="105" t="s">
        <v>259</v>
      </c>
    </row>
    <row r="628" spans="1:9" s="98" customFormat="1" x14ac:dyDescent="0.2">
      <c r="A628" s="102" t="s">
        <v>380</v>
      </c>
      <c r="B628" s="102" t="s">
        <v>380</v>
      </c>
      <c r="C628" s="103" t="s">
        <v>409</v>
      </c>
      <c r="D628" s="104">
        <v>20000</v>
      </c>
      <c r="E628" s="104"/>
      <c r="F628" s="104">
        <f t="shared" si="76"/>
        <v>20000</v>
      </c>
      <c r="G628" s="104">
        <v>0</v>
      </c>
      <c r="H628" s="104">
        <v>10000</v>
      </c>
      <c r="I628" s="105" t="s">
        <v>259</v>
      </c>
    </row>
    <row r="629" spans="1:9" s="98" customFormat="1" x14ac:dyDescent="0.2">
      <c r="A629" s="102" t="s">
        <v>185</v>
      </c>
      <c r="B629" s="102" t="s">
        <v>185</v>
      </c>
      <c r="C629" s="103" t="s">
        <v>160</v>
      </c>
      <c r="D629" s="104">
        <v>20000</v>
      </c>
      <c r="E629" s="104"/>
      <c r="F629" s="104">
        <f t="shared" si="76"/>
        <v>20000</v>
      </c>
      <c r="G629" s="104">
        <v>0</v>
      </c>
      <c r="H629" s="104">
        <v>30000</v>
      </c>
      <c r="I629" s="105" t="s">
        <v>259</v>
      </c>
    </row>
    <row r="630" spans="1:9" s="98" customFormat="1" x14ac:dyDescent="0.2">
      <c r="A630" s="102" t="s">
        <v>185</v>
      </c>
      <c r="B630" s="102"/>
      <c r="C630" s="103" t="s">
        <v>140</v>
      </c>
      <c r="D630" s="104">
        <v>50000</v>
      </c>
      <c r="E630" s="104"/>
      <c r="F630" s="104">
        <f t="shared" si="76"/>
        <v>50000</v>
      </c>
      <c r="G630" s="104">
        <v>0</v>
      </c>
      <c r="H630" s="104">
        <v>50000</v>
      </c>
      <c r="I630" s="105" t="s">
        <v>259</v>
      </c>
    </row>
    <row r="631" spans="1:9" s="98" customFormat="1" x14ac:dyDescent="0.2">
      <c r="A631" s="102" t="s">
        <v>185</v>
      </c>
      <c r="B631" s="102"/>
      <c r="C631" s="103" t="s">
        <v>229</v>
      </c>
      <c r="D631" s="104">
        <v>20000</v>
      </c>
      <c r="E631" s="104"/>
      <c r="F631" s="104">
        <f t="shared" si="76"/>
        <v>20000</v>
      </c>
      <c r="G631" s="104">
        <v>0</v>
      </c>
      <c r="H631" s="104">
        <v>20000</v>
      </c>
      <c r="I631" s="105" t="s">
        <v>259</v>
      </c>
    </row>
    <row r="632" spans="1:9" s="98" customFormat="1" x14ac:dyDescent="0.2">
      <c r="A632" s="102" t="s">
        <v>185</v>
      </c>
      <c r="B632" s="102"/>
      <c r="C632" s="103" t="s">
        <v>132</v>
      </c>
      <c r="D632" s="104">
        <v>30000</v>
      </c>
      <c r="E632" s="104"/>
      <c r="F632" s="104">
        <f t="shared" si="76"/>
        <v>30000</v>
      </c>
      <c r="G632" s="104">
        <v>22000</v>
      </c>
      <c r="H632" s="104">
        <v>30000</v>
      </c>
      <c r="I632" s="105" t="s">
        <v>259</v>
      </c>
    </row>
    <row r="633" spans="1:9" s="98" customFormat="1" x14ac:dyDescent="0.2">
      <c r="A633" s="102" t="s">
        <v>185</v>
      </c>
      <c r="B633" s="102"/>
      <c r="C633" s="103" t="s">
        <v>479</v>
      </c>
      <c r="D633" s="104">
        <v>80000</v>
      </c>
      <c r="E633" s="104"/>
      <c r="F633" s="104">
        <f t="shared" si="76"/>
        <v>80000</v>
      </c>
      <c r="G633" s="104">
        <v>0</v>
      </c>
      <c r="H633" s="104">
        <v>40000</v>
      </c>
      <c r="I633" s="105" t="s">
        <v>259</v>
      </c>
    </row>
    <row r="634" spans="1:9" s="98" customFormat="1" x14ac:dyDescent="0.2">
      <c r="A634" s="102" t="s">
        <v>182</v>
      </c>
      <c r="B634" s="102" t="s">
        <v>182</v>
      </c>
      <c r="C634" s="103" t="s">
        <v>142</v>
      </c>
      <c r="D634" s="104">
        <v>60000</v>
      </c>
      <c r="E634" s="104"/>
      <c r="F634" s="104">
        <f t="shared" si="76"/>
        <v>60000</v>
      </c>
      <c r="G634" s="104">
        <v>33131</v>
      </c>
      <c r="H634" s="104">
        <v>60000</v>
      </c>
      <c r="I634" s="105" t="s">
        <v>259</v>
      </c>
    </row>
    <row r="635" spans="1:9" s="98" customFormat="1" x14ac:dyDescent="0.2">
      <c r="A635" s="102" t="s">
        <v>262</v>
      </c>
      <c r="B635" s="102" t="s">
        <v>262</v>
      </c>
      <c r="C635" s="103" t="s">
        <v>55</v>
      </c>
      <c r="D635" s="104">
        <v>1003000</v>
      </c>
      <c r="E635" s="104"/>
      <c r="F635" s="104">
        <f t="shared" si="76"/>
        <v>1003000</v>
      </c>
      <c r="G635" s="104">
        <v>409511</v>
      </c>
      <c r="H635" s="104">
        <v>739000</v>
      </c>
      <c r="I635" s="105" t="s">
        <v>259</v>
      </c>
    </row>
    <row r="636" spans="1:9" s="98" customFormat="1" x14ac:dyDescent="0.2">
      <c r="A636" s="102" t="s">
        <v>361</v>
      </c>
      <c r="B636" s="102" t="s">
        <v>277</v>
      </c>
      <c r="C636" s="103" t="s">
        <v>466</v>
      </c>
      <c r="D636" s="104">
        <v>78000</v>
      </c>
      <c r="E636" s="104"/>
      <c r="F636" s="104">
        <f t="shared" si="76"/>
        <v>78000</v>
      </c>
      <c r="G636" s="104">
        <v>0</v>
      </c>
      <c r="H636" s="104">
        <v>50000</v>
      </c>
      <c r="I636" s="105" t="s">
        <v>259</v>
      </c>
    </row>
    <row r="637" spans="1:9" s="98" customFormat="1" x14ac:dyDescent="0.2">
      <c r="A637" s="102" t="s">
        <v>465</v>
      </c>
      <c r="B637" s="102" t="s">
        <v>264</v>
      </c>
      <c r="C637" s="103" t="s">
        <v>350</v>
      </c>
      <c r="D637" s="104">
        <v>22000</v>
      </c>
      <c r="E637" s="104"/>
      <c r="F637" s="104">
        <f t="shared" si="76"/>
        <v>22000</v>
      </c>
      <c r="G637" s="104">
        <v>0</v>
      </c>
      <c r="H637" s="104">
        <v>14000</v>
      </c>
      <c r="I637" s="105" t="s">
        <v>259</v>
      </c>
    </row>
    <row r="638" spans="1:9" s="100" customFormat="1" x14ac:dyDescent="0.2">
      <c r="A638" s="106"/>
      <c r="B638" s="106"/>
      <c r="C638" s="107" t="s">
        <v>53</v>
      </c>
      <c r="D638" s="108">
        <f t="shared" ref="D638:H638" si="77">SUM(D603:D637)</f>
        <v>21704000</v>
      </c>
      <c r="E638" s="108">
        <f t="shared" si="77"/>
        <v>950000</v>
      </c>
      <c r="F638" s="108">
        <f t="shared" si="77"/>
        <v>22654000</v>
      </c>
      <c r="G638" s="108">
        <f t="shared" si="77"/>
        <v>19191659</v>
      </c>
      <c r="H638" s="108">
        <f t="shared" si="77"/>
        <v>25743000</v>
      </c>
      <c r="I638" s="101"/>
    </row>
    <row r="639" spans="1:9" s="100" customFormat="1" x14ac:dyDescent="0.2">
      <c r="A639" s="99"/>
      <c r="B639" s="99"/>
      <c r="D639" s="101"/>
      <c r="E639" s="101"/>
      <c r="F639" s="101"/>
      <c r="G639" s="101"/>
      <c r="H639" s="101"/>
      <c r="I639" s="101"/>
    </row>
    <row r="640" spans="1:9" s="100" customFormat="1" x14ac:dyDescent="0.2">
      <c r="A640" s="99"/>
      <c r="B640" s="99"/>
      <c r="D640" s="101"/>
      <c r="E640" s="101"/>
      <c r="F640" s="101"/>
      <c r="G640" s="101"/>
      <c r="H640" s="101"/>
      <c r="I640" s="101"/>
    </row>
    <row r="641" spans="1:9" s="100" customFormat="1" x14ac:dyDescent="0.2">
      <c r="A641" s="99" t="s">
        <v>522</v>
      </c>
      <c r="B641" s="99"/>
      <c r="D641" s="101"/>
      <c r="E641" s="101"/>
      <c r="F641" s="101"/>
      <c r="G641" s="101"/>
      <c r="H641" s="101"/>
      <c r="I641" s="101"/>
    </row>
    <row r="642" spans="1:9" s="98" customFormat="1" x14ac:dyDescent="0.2">
      <c r="A642" s="95" t="s">
        <v>518</v>
      </c>
      <c r="B642" s="95"/>
      <c r="C642" s="96"/>
      <c r="D642" s="97"/>
      <c r="E642" s="97"/>
      <c r="F642" s="97"/>
      <c r="G642" s="97"/>
      <c r="H642" s="97"/>
      <c r="I642" s="97"/>
    </row>
    <row r="643" spans="1:9" s="98" customFormat="1" x14ac:dyDescent="0.2">
      <c r="A643" s="92" t="s">
        <v>464</v>
      </c>
      <c r="B643" s="95"/>
      <c r="C643" s="96"/>
      <c r="D643" s="97"/>
      <c r="E643" s="97"/>
      <c r="F643" s="97"/>
      <c r="G643" s="97"/>
      <c r="H643" s="97"/>
      <c r="I643" s="97"/>
    </row>
    <row r="644" spans="1:9" s="98" customFormat="1" x14ac:dyDescent="0.2">
      <c r="A644" s="99" t="s">
        <v>52</v>
      </c>
      <c r="B644" s="99"/>
      <c r="C644" s="100"/>
      <c r="D644" s="101"/>
      <c r="E644" s="101"/>
      <c r="F644" s="101"/>
      <c r="G644" s="101"/>
      <c r="H644" s="101"/>
      <c r="I644" s="101"/>
    </row>
    <row r="645" spans="1:9" s="98" customFormat="1" x14ac:dyDescent="0.2">
      <c r="A645" s="102" t="s">
        <v>467</v>
      </c>
      <c r="B645" s="102" t="s">
        <v>388</v>
      </c>
      <c r="C645" s="103" t="s">
        <v>78</v>
      </c>
      <c r="D645" s="104">
        <v>0</v>
      </c>
      <c r="E645" s="104"/>
      <c r="F645" s="104">
        <f t="shared" ref="F645:F646" si="78">SUM(D645:E645)</f>
        <v>0</v>
      </c>
      <c r="G645" s="104">
        <v>0</v>
      </c>
      <c r="H645" s="104">
        <v>600000</v>
      </c>
      <c r="I645" s="105" t="s">
        <v>259</v>
      </c>
    </row>
    <row r="646" spans="1:9" s="98" customFormat="1" x14ac:dyDescent="0.2">
      <c r="A646" s="102" t="s">
        <v>180</v>
      </c>
      <c r="B646" s="102" t="s">
        <v>180</v>
      </c>
      <c r="C646" s="103" t="s">
        <v>86</v>
      </c>
      <c r="D646" s="104">
        <v>0</v>
      </c>
      <c r="E646" s="104"/>
      <c r="F646" s="104">
        <f t="shared" si="78"/>
        <v>0</v>
      </c>
      <c r="G646" s="104">
        <v>0</v>
      </c>
      <c r="H646" s="104">
        <v>71000</v>
      </c>
      <c r="I646" s="105" t="s">
        <v>259</v>
      </c>
    </row>
    <row r="647" spans="1:9" s="98" customFormat="1" x14ac:dyDescent="0.2">
      <c r="A647" s="102" t="s">
        <v>397</v>
      </c>
      <c r="B647" s="102" t="s">
        <v>271</v>
      </c>
      <c r="C647" s="103" t="s">
        <v>526</v>
      </c>
      <c r="D647" s="104">
        <v>0</v>
      </c>
      <c r="E647" s="104"/>
      <c r="F647" s="104">
        <f t="shared" ref="F647:F653" si="79">SUM(D647:E647)</f>
        <v>0</v>
      </c>
      <c r="G647" s="104">
        <v>103889</v>
      </c>
      <c r="H647" s="104">
        <v>100000</v>
      </c>
      <c r="I647" s="105" t="s">
        <v>259</v>
      </c>
    </row>
    <row r="648" spans="1:9" s="98" customFormat="1" x14ac:dyDescent="0.2">
      <c r="A648" s="102" t="s">
        <v>470</v>
      </c>
      <c r="B648" s="102" t="s">
        <v>473</v>
      </c>
      <c r="C648" s="103" t="s">
        <v>519</v>
      </c>
      <c r="D648" s="104">
        <v>0</v>
      </c>
      <c r="E648" s="104"/>
      <c r="F648" s="104">
        <f t="shared" si="79"/>
        <v>0</v>
      </c>
      <c r="G648" s="104">
        <v>57144</v>
      </c>
      <c r="H648" s="104">
        <v>100000</v>
      </c>
      <c r="I648" s="105" t="s">
        <v>259</v>
      </c>
    </row>
    <row r="649" spans="1:9" s="98" customFormat="1" x14ac:dyDescent="0.2">
      <c r="A649" s="102" t="s">
        <v>472</v>
      </c>
      <c r="B649" s="102" t="s">
        <v>475</v>
      </c>
      <c r="C649" s="103" t="s">
        <v>520</v>
      </c>
      <c r="D649" s="104">
        <v>0</v>
      </c>
      <c r="E649" s="104"/>
      <c r="F649" s="104">
        <f t="shared" si="79"/>
        <v>0</v>
      </c>
      <c r="G649" s="104">
        <v>54865</v>
      </c>
      <c r="H649" s="104">
        <v>100000</v>
      </c>
      <c r="I649" s="105" t="s">
        <v>259</v>
      </c>
    </row>
    <row r="650" spans="1:9" s="98" customFormat="1" x14ac:dyDescent="0.2">
      <c r="A650" s="102" t="s">
        <v>378</v>
      </c>
      <c r="B650" s="102" t="s">
        <v>380</v>
      </c>
      <c r="C650" s="103" t="s">
        <v>409</v>
      </c>
      <c r="D650" s="104">
        <v>0</v>
      </c>
      <c r="E650" s="104"/>
      <c r="F650" s="104">
        <f t="shared" si="79"/>
        <v>0</v>
      </c>
      <c r="G650" s="104">
        <v>0</v>
      </c>
      <c r="H650" s="104">
        <v>100000</v>
      </c>
      <c r="I650" s="105" t="s">
        <v>259</v>
      </c>
    </row>
    <row r="651" spans="1:9" s="98" customFormat="1" x14ac:dyDescent="0.2">
      <c r="A651" s="102" t="s">
        <v>354</v>
      </c>
      <c r="B651" s="102" t="s">
        <v>185</v>
      </c>
      <c r="C651" s="103" t="s">
        <v>233</v>
      </c>
      <c r="D651" s="104">
        <v>0</v>
      </c>
      <c r="E651" s="104"/>
      <c r="F651" s="104">
        <f t="shared" si="79"/>
        <v>0</v>
      </c>
      <c r="G651" s="104">
        <v>6000</v>
      </c>
      <c r="H651" s="104">
        <v>50000</v>
      </c>
      <c r="I651" s="105" t="s">
        <v>259</v>
      </c>
    </row>
    <row r="652" spans="1:9" s="98" customFormat="1" x14ac:dyDescent="0.2">
      <c r="A652" s="102" t="s">
        <v>354</v>
      </c>
      <c r="B652" s="102" t="s">
        <v>185</v>
      </c>
      <c r="C652" s="103" t="s">
        <v>212</v>
      </c>
      <c r="D652" s="104">
        <v>0</v>
      </c>
      <c r="E652" s="104"/>
      <c r="F652" s="104">
        <f t="shared" si="79"/>
        <v>0</v>
      </c>
      <c r="G652" s="104">
        <v>9781</v>
      </c>
      <c r="H652" s="104">
        <v>20000</v>
      </c>
      <c r="I652" s="105" t="s">
        <v>259</v>
      </c>
    </row>
    <row r="653" spans="1:9" s="98" customFormat="1" x14ac:dyDescent="0.2">
      <c r="A653" s="102" t="s">
        <v>521</v>
      </c>
      <c r="B653" s="102" t="s">
        <v>262</v>
      </c>
      <c r="C653" s="103" t="s">
        <v>81</v>
      </c>
      <c r="D653" s="104">
        <v>0</v>
      </c>
      <c r="E653" s="104"/>
      <c r="F653" s="104">
        <f t="shared" si="79"/>
        <v>0</v>
      </c>
      <c r="G653" s="104">
        <v>56213</v>
      </c>
      <c r="H653" s="104">
        <v>127000</v>
      </c>
      <c r="I653" s="105" t="s">
        <v>259</v>
      </c>
    </row>
    <row r="654" spans="1:9" s="100" customFormat="1" x14ac:dyDescent="0.2">
      <c r="A654" s="106"/>
      <c r="B654" s="106"/>
      <c r="C654" s="107" t="s">
        <v>53</v>
      </c>
      <c r="D654" s="108">
        <f>SUM(D645:D653)</f>
        <v>0</v>
      </c>
      <c r="E654" s="108">
        <f t="shared" ref="E654:H654" si="80">SUM(E645:E653)</f>
        <v>0</v>
      </c>
      <c r="F654" s="108">
        <f t="shared" si="80"/>
        <v>0</v>
      </c>
      <c r="G654" s="108">
        <f t="shared" si="80"/>
        <v>287892</v>
      </c>
      <c r="H654" s="108">
        <f t="shared" si="80"/>
        <v>1268000</v>
      </c>
      <c r="I654" s="101"/>
    </row>
    <row r="655" spans="1:9" s="100" customFormat="1" x14ac:dyDescent="0.2">
      <c r="A655" s="99"/>
      <c r="B655" s="99"/>
      <c r="D655" s="101"/>
      <c r="E655" s="101"/>
      <c r="F655" s="101"/>
      <c r="G655" s="101"/>
      <c r="H655" s="101"/>
      <c r="I655" s="101"/>
    </row>
    <row r="656" spans="1:9" s="100" customFormat="1" x14ac:dyDescent="0.2">
      <c r="A656" s="99"/>
      <c r="B656" s="99"/>
      <c r="D656" s="101"/>
      <c r="E656" s="101"/>
      <c r="F656" s="101"/>
      <c r="G656" s="101"/>
      <c r="H656" s="101"/>
      <c r="I656" s="101"/>
    </row>
    <row r="657" spans="1:9" s="100" customFormat="1" x14ac:dyDescent="0.2">
      <c r="A657" s="99"/>
      <c r="B657" s="99"/>
      <c r="D657" s="101"/>
      <c r="E657" s="101"/>
      <c r="F657" s="101"/>
      <c r="G657" s="101"/>
      <c r="H657" s="101"/>
      <c r="I657" s="101"/>
    </row>
    <row r="658" spans="1:9" s="100" customFormat="1" x14ac:dyDescent="0.2">
      <c r="A658" s="99"/>
      <c r="B658" s="99"/>
      <c r="D658" s="101"/>
      <c r="E658" s="101"/>
      <c r="F658" s="101"/>
      <c r="G658" s="101"/>
      <c r="H658" s="101"/>
      <c r="I658" s="101"/>
    </row>
    <row r="659" spans="1:9" s="100" customFormat="1" x14ac:dyDescent="0.2">
      <c r="A659" s="99"/>
      <c r="B659" s="99"/>
      <c r="D659" s="101"/>
      <c r="E659" s="101"/>
      <c r="F659" s="101"/>
      <c r="G659" s="101"/>
      <c r="H659" s="101"/>
      <c r="I659" s="101"/>
    </row>
    <row r="660" spans="1:9" s="100" customFormat="1" x14ac:dyDescent="0.2">
      <c r="A660" s="99"/>
      <c r="B660" s="99"/>
      <c r="D660" s="101"/>
      <c r="E660" s="101"/>
      <c r="F660" s="101"/>
      <c r="G660" s="101"/>
      <c r="H660" s="101"/>
      <c r="I660" s="101"/>
    </row>
    <row r="661" spans="1:9" s="100" customFormat="1" x14ac:dyDescent="0.2">
      <c r="A661" s="99"/>
      <c r="B661" s="99"/>
      <c r="D661" s="101"/>
      <c r="E661" s="101"/>
      <c r="F661" s="101"/>
      <c r="G661" s="101"/>
      <c r="H661" s="101"/>
      <c r="I661" s="101"/>
    </row>
    <row r="662" spans="1:9" s="100" customFormat="1" x14ac:dyDescent="0.2">
      <c r="A662" s="99"/>
      <c r="B662" s="99"/>
      <c r="D662" s="101"/>
      <c r="E662" s="101"/>
      <c r="F662" s="101"/>
      <c r="G662" s="101"/>
      <c r="H662" s="101"/>
      <c r="I662" s="101"/>
    </row>
    <row r="663" spans="1:9" s="100" customFormat="1" x14ac:dyDescent="0.2">
      <c r="A663" s="99"/>
      <c r="B663" s="99"/>
      <c r="D663" s="101"/>
      <c r="E663" s="101"/>
      <c r="F663" s="101"/>
      <c r="G663" s="101"/>
      <c r="H663" s="101"/>
      <c r="I663" s="101"/>
    </row>
    <row r="664" spans="1:9" s="100" customFormat="1" x14ac:dyDescent="0.2">
      <c r="A664" s="99"/>
      <c r="B664" s="99"/>
      <c r="D664" s="101"/>
      <c r="E664" s="101"/>
      <c r="F664" s="101"/>
      <c r="G664" s="101"/>
      <c r="H664" s="101"/>
      <c r="I664" s="101"/>
    </row>
    <row r="665" spans="1:9" s="100" customFormat="1" x14ac:dyDescent="0.2">
      <c r="A665" s="99"/>
      <c r="B665" s="99"/>
      <c r="D665" s="101"/>
      <c r="E665" s="101"/>
      <c r="F665" s="101"/>
      <c r="G665" s="101"/>
      <c r="H665" s="101"/>
      <c r="I665" s="101"/>
    </row>
    <row r="666" spans="1:9" s="100" customFormat="1" x14ac:dyDescent="0.2">
      <c r="A666" s="99"/>
      <c r="B666" s="99"/>
      <c r="D666" s="101"/>
      <c r="E666" s="101"/>
      <c r="F666" s="101"/>
      <c r="G666" s="101"/>
      <c r="H666" s="101"/>
      <c r="I666" s="101"/>
    </row>
    <row r="667" spans="1:9" s="100" customFormat="1" x14ac:dyDescent="0.2">
      <c r="A667" s="99"/>
      <c r="B667" s="99"/>
      <c r="D667" s="101"/>
      <c r="E667" s="101"/>
      <c r="F667" s="101"/>
      <c r="G667" s="101"/>
      <c r="H667" s="101"/>
      <c r="I667" s="101"/>
    </row>
    <row r="668" spans="1:9" s="100" customFormat="1" x14ac:dyDescent="0.2">
      <c r="A668" s="99"/>
      <c r="B668" s="99"/>
      <c r="D668" s="101"/>
      <c r="E668" s="101"/>
      <c r="F668" s="101"/>
      <c r="G668" s="101"/>
      <c r="H668" s="101"/>
      <c r="I668" s="101"/>
    </row>
    <row r="669" spans="1:9" s="100" customFormat="1" x14ac:dyDescent="0.2">
      <c r="A669" s="99"/>
      <c r="B669" s="99"/>
      <c r="D669" s="101"/>
      <c r="E669" s="101"/>
      <c r="F669" s="101"/>
      <c r="G669" s="101"/>
      <c r="H669" s="101"/>
      <c r="I669" s="101"/>
    </row>
    <row r="670" spans="1:9" s="100" customFormat="1" x14ac:dyDescent="0.2">
      <c r="A670" s="99"/>
      <c r="B670" s="99"/>
      <c r="D670" s="101"/>
      <c r="E670" s="101"/>
      <c r="F670" s="101"/>
      <c r="G670" s="101"/>
      <c r="H670" s="101"/>
      <c r="I670" s="101"/>
    </row>
    <row r="671" spans="1:9" s="100" customFormat="1" x14ac:dyDescent="0.2">
      <c r="A671" s="99"/>
      <c r="B671" s="99"/>
      <c r="D671" s="101"/>
      <c r="E671" s="101"/>
      <c r="F671" s="101"/>
      <c r="G671" s="101"/>
      <c r="H671" s="101"/>
      <c r="I671" s="101"/>
    </row>
    <row r="672" spans="1:9" s="100" customFormat="1" x14ac:dyDescent="0.2">
      <c r="A672" s="99"/>
      <c r="B672" s="99"/>
      <c r="D672" s="101"/>
      <c r="E672" s="101"/>
      <c r="F672" s="101"/>
      <c r="G672" s="101"/>
      <c r="H672" s="101"/>
      <c r="I672" s="101"/>
    </row>
    <row r="673" spans="1:9" s="100" customFormat="1" x14ac:dyDescent="0.2">
      <c r="A673" s="99"/>
      <c r="B673" s="99"/>
      <c r="D673" s="101"/>
      <c r="E673" s="101"/>
      <c r="F673" s="101"/>
      <c r="G673" s="101"/>
      <c r="H673" s="101"/>
      <c r="I673" s="101"/>
    </row>
    <row r="674" spans="1:9" s="100" customFormat="1" x14ac:dyDescent="0.2">
      <c r="A674" s="99"/>
      <c r="B674" s="99"/>
      <c r="D674" s="101"/>
      <c r="E674" s="101"/>
      <c r="F674" s="101"/>
      <c r="G674" s="101"/>
      <c r="H674" s="101"/>
      <c r="I674" s="101"/>
    </row>
    <row r="675" spans="1:9" s="100" customFormat="1" x14ac:dyDescent="0.2">
      <c r="A675" s="99"/>
      <c r="B675" s="99"/>
      <c r="D675" s="101"/>
      <c r="E675" s="101"/>
      <c r="F675" s="101"/>
      <c r="G675" s="101"/>
      <c r="H675" s="101"/>
      <c r="I675" s="101"/>
    </row>
    <row r="676" spans="1:9" s="100" customFormat="1" x14ac:dyDescent="0.2">
      <c r="A676" s="99"/>
      <c r="B676" s="99"/>
      <c r="D676" s="101"/>
      <c r="E676" s="101"/>
      <c r="F676" s="101"/>
      <c r="G676" s="101"/>
      <c r="H676" s="101"/>
      <c r="I676" s="101"/>
    </row>
    <row r="677" spans="1:9" s="100" customFormat="1" x14ac:dyDescent="0.2">
      <c r="A677" s="99"/>
      <c r="B677" s="99"/>
      <c r="D677" s="101"/>
      <c r="E677" s="101"/>
      <c r="F677" s="101"/>
      <c r="G677" s="101"/>
      <c r="H677" s="101"/>
      <c r="I677" s="101"/>
    </row>
    <row r="678" spans="1:9" s="100" customFormat="1" x14ac:dyDescent="0.2">
      <c r="A678" s="99"/>
      <c r="B678" s="99"/>
      <c r="D678" s="101"/>
      <c r="E678" s="101"/>
      <c r="F678" s="101"/>
      <c r="G678" s="101"/>
      <c r="H678" s="101"/>
      <c r="I678" s="101"/>
    </row>
    <row r="679" spans="1:9" s="100" customFormat="1" x14ac:dyDescent="0.2">
      <c r="A679" s="99"/>
      <c r="B679" s="99"/>
      <c r="D679" s="101"/>
      <c r="E679" s="101"/>
      <c r="F679" s="101"/>
      <c r="G679" s="101"/>
      <c r="H679" s="101"/>
      <c r="I679" s="101"/>
    </row>
    <row r="680" spans="1:9" s="100" customFormat="1" x14ac:dyDescent="0.2">
      <c r="A680" s="99"/>
      <c r="B680" s="99"/>
      <c r="D680" s="101"/>
      <c r="E680" s="101"/>
      <c r="F680" s="101"/>
      <c r="G680" s="101"/>
      <c r="H680" s="101"/>
      <c r="I680" s="101"/>
    </row>
    <row r="681" spans="1:9" s="100" customFormat="1" x14ac:dyDescent="0.2">
      <c r="A681" s="99"/>
      <c r="B681" s="99"/>
      <c r="D681" s="101"/>
      <c r="E681" s="101"/>
      <c r="F681" s="101"/>
      <c r="G681" s="101"/>
      <c r="H681" s="101"/>
      <c r="I681" s="101"/>
    </row>
    <row r="682" spans="1:9" s="100" customFormat="1" x14ac:dyDescent="0.2">
      <c r="A682" s="99"/>
      <c r="B682" s="99"/>
      <c r="D682" s="101"/>
      <c r="E682" s="101"/>
      <c r="F682" s="101"/>
      <c r="G682" s="101"/>
      <c r="H682" s="101"/>
      <c r="I682" s="101"/>
    </row>
    <row r="683" spans="1:9" s="100" customFormat="1" x14ac:dyDescent="0.2">
      <c r="A683" s="99"/>
      <c r="B683" s="99"/>
      <c r="D683" s="101"/>
      <c r="E683" s="101"/>
      <c r="F683" s="101"/>
      <c r="G683" s="101"/>
      <c r="H683" s="101"/>
      <c r="I683" s="101"/>
    </row>
    <row r="684" spans="1:9" s="100" customFormat="1" x14ac:dyDescent="0.2">
      <c r="A684" s="99"/>
      <c r="B684" s="99"/>
      <c r="D684" s="101"/>
      <c r="E684" s="101"/>
      <c r="F684" s="101"/>
      <c r="G684" s="101"/>
      <c r="H684" s="101"/>
      <c r="I684" s="101"/>
    </row>
    <row r="685" spans="1:9" s="100" customFormat="1" x14ac:dyDescent="0.2">
      <c r="A685" s="99"/>
      <c r="B685" s="99"/>
      <c r="D685" s="101"/>
      <c r="E685" s="101"/>
      <c r="F685" s="101"/>
      <c r="G685" s="101"/>
      <c r="H685" s="101"/>
      <c r="I685" s="101"/>
    </row>
    <row r="686" spans="1:9" s="100" customFormat="1" x14ac:dyDescent="0.2">
      <c r="A686" s="99"/>
      <c r="B686" s="99"/>
      <c r="D686" s="101"/>
      <c r="E686" s="101"/>
      <c r="F686" s="101"/>
      <c r="G686" s="101"/>
      <c r="H686" s="101"/>
      <c r="I686" s="101"/>
    </row>
    <row r="687" spans="1:9" s="100" customFormat="1" x14ac:dyDescent="0.2">
      <c r="A687" s="99"/>
      <c r="B687" s="99"/>
      <c r="D687" s="101"/>
      <c r="E687" s="101"/>
      <c r="F687" s="101"/>
      <c r="G687" s="101"/>
      <c r="H687" s="101"/>
      <c r="I687" s="101"/>
    </row>
    <row r="688" spans="1:9" s="100" customFormat="1" x14ac:dyDescent="0.2">
      <c r="A688" s="99"/>
      <c r="B688" s="99"/>
      <c r="D688" s="101"/>
      <c r="E688" s="101"/>
      <c r="F688" s="101"/>
      <c r="G688" s="101"/>
      <c r="H688" s="101"/>
      <c r="I688" s="101"/>
    </row>
    <row r="689" spans="1:9" s="100" customFormat="1" x14ac:dyDescent="0.2">
      <c r="A689" s="99"/>
      <c r="B689" s="99"/>
      <c r="D689" s="101"/>
      <c r="E689" s="101"/>
      <c r="F689" s="101"/>
      <c r="G689" s="101"/>
      <c r="H689" s="101"/>
      <c r="I689" s="101"/>
    </row>
    <row r="690" spans="1:9" s="100" customFormat="1" x14ac:dyDescent="0.2">
      <c r="A690" s="99"/>
      <c r="B690" s="99"/>
      <c r="D690" s="101"/>
      <c r="E690" s="101"/>
      <c r="F690" s="101"/>
      <c r="G690" s="101"/>
      <c r="H690" s="101"/>
      <c r="I690" s="101"/>
    </row>
    <row r="691" spans="1:9" s="100" customFormat="1" x14ac:dyDescent="0.2">
      <c r="A691" s="99"/>
      <c r="B691" s="99"/>
      <c r="D691" s="101"/>
      <c r="E691" s="101"/>
      <c r="F691" s="101"/>
      <c r="G691" s="101"/>
      <c r="H691" s="101"/>
      <c r="I691" s="101"/>
    </row>
    <row r="692" spans="1:9" s="100" customFormat="1" x14ac:dyDescent="0.2">
      <c r="A692" s="99"/>
      <c r="B692" s="99"/>
      <c r="D692" s="101"/>
      <c r="E692" s="101"/>
      <c r="F692" s="101"/>
      <c r="G692" s="101"/>
      <c r="H692" s="101"/>
      <c r="I692" s="101"/>
    </row>
    <row r="693" spans="1:9" s="100" customFormat="1" x14ac:dyDescent="0.2">
      <c r="A693" s="99"/>
      <c r="B693" s="99"/>
      <c r="D693" s="101"/>
      <c r="E693" s="101"/>
      <c r="F693" s="101"/>
      <c r="G693" s="101"/>
      <c r="H693" s="101"/>
      <c r="I693" s="101"/>
    </row>
    <row r="694" spans="1:9" s="100" customFormat="1" x14ac:dyDescent="0.2">
      <c r="A694" s="99"/>
      <c r="B694" s="99"/>
      <c r="D694" s="101"/>
      <c r="E694" s="101"/>
      <c r="F694" s="101"/>
      <c r="G694" s="101"/>
      <c r="H694" s="101"/>
      <c r="I694" s="101"/>
    </row>
    <row r="695" spans="1:9" s="88" customFormat="1" ht="12" customHeight="1" x14ac:dyDescent="0.2">
      <c r="A695" s="123" t="s">
        <v>146</v>
      </c>
      <c r="B695" s="123"/>
      <c r="C695" s="123"/>
      <c r="D695" s="115"/>
      <c r="E695" s="115"/>
      <c r="F695" s="115"/>
      <c r="G695" s="115"/>
      <c r="H695" s="115"/>
      <c r="I695" s="115"/>
    </row>
    <row r="696" spans="1:9" s="50" customFormat="1" ht="30.75" customHeight="1" x14ac:dyDescent="0.2">
      <c r="A696" s="55"/>
      <c r="B696" s="55"/>
      <c r="D696" s="56" t="s">
        <v>496</v>
      </c>
      <c r="E696" s="56" t="s">
        <v>494</v>
      </c>
      <c r="F696" s="56" t="s">
        <v>495</v>
      </c>
      <c r="G696" s="56" t="s">
        <v>499</v>
      </c>
      <c r="H696" s="56" t="s">
        <v>553</v>
      </c>
      <c r="I696" s="57"/>
    </row>
    <row r="697" spans="1:9" s="88" customFormat="1" ht="11.45" customHeight="1" x14ac:dyDescent="0.2">
      <c r="A697" s="73"/>
      <c r="B697" s="73"/>
      <c r="C697" s="90" t="s">
        <v>13</v>
      </c>
      <c r="D697" s="85">
        <f>SUM(D37:D47,D129,D164:D172,D546,D586,D603:D611,D645,)</f>
        <v>39294000</v>
      </c>
      <c r="E697" s="85">
        <f>SUM(E37:E47,E129,E164:E172,E546,E586,E603:E611,E645,)</f>
        <v>647168</v>
      </c>
      <c r="F697" s="85">
        <f>SUM(F37:F47,F129,F164:F172,F546,F586,F603:F611,F645,)</f>
        <v>39941168</v>
      </c>
      <c r="G697" s="85">
        <f>SUM(G37:G47,G129,G164:G172,G546,G586,G603:G611,G645,)</f>
        <v>37212200</v>
      </c>
      <c r="H697" s="85">
        <f>SUM(H37:H47,H129,H164:H172,H586,H603:H611,H645,)</f>
        <v>54010000</v>
      </c>
      <c r="I697" s="75"/>
    </row>
    <row r="698" spans="1:9" s="88" customFormat="1" ht="11.45" customHeight="1" x14ac:dyDescent="0.2">
      <c r="A698" s="73"/>
      <c r="B698" s="73"/>
      <c r="C698" s="90" t="s">
        <v>35</v>
      </c>
      <c r="D698" s="85">
        <f>SUM(D48:D49,D130,D173:D174,D587,D612:D614,D646,)</f>
        <v>5365000</v>
      </c>
      <c r="E698" s="85">
        <f>SUM(E48:E49,E130,E173:E174,E587,E612:E614,E646,)</f>
        <v>53882</v>
      </c>
      <c r="F698" s="85">
        <f>SUM(F48:F49,F130,F173:F174,F587,F612:F614,F646,)</f>
        <v>5418882</v>
      </c>
      <c r="G698" s="85">
        <f>SUM(G48:G49,G130,G173:G174,G587,G612:G614,G646,)</f>
        <v>4868833</v>
      </c>
      <c r="H698" s="85">
        <f>SUM(H48:H49,H130,H173:H174,H587,H612:H614,H646,)</f>
        <v>4388000</v>
      </c>
      <c r="I698" s="75"/>
    </row>
    <row r="699" spans="1:9" s="88" customFormat="1" ht="11.45" customHeight="1" x14ac:dyDescent="0.2">
      <c r="A699" s="73"/>
      <c r="B699" s="73"/>
      <c r="C699" s="90" t="s">
        <v>36</v>
      </c>
      <c r="D699" s="85">
        <f>SUM(D26:D27,D50:D65,D105:D108,D131:D133,D175:D229,D253:D254,D272:D276,D290:D291,D298:D301,D371:D372,D389:D395,D413:D422,D447:D455,D495:D496,D535:D536,D537:D539,D540:D545,D547:D554,D615:D635,D647:D653,)</f>
        <v>94802129</v>
      </c>
      <c r="E699" s="85">
        <f>SUM(E26:E27,E50:E65,E105:E108,E131:E133,E175:E229,E253:E254,E272:E276,E290:E291,E298:E301,E371:E372,E389:E395,E413:E422,E447:E455,E495:E496,E535:E536,E537:E539,E540:E545,E547:E554,E615:E635,E647:E653,)</f>
        <v>-2867653</v>
      </c>
      <c r="F699" s="85">
        <f>SUM(F26:F27,F50:F65,F105:F108,F131:F133,F175:F229,F253:F254,F272:F276,F290:F291,F298:F301,F371:F372,F389:F395,F413:F422,F447:F455,F495:F496,F535:F536,F537:F539,F540:F545,F547:F554,F615:F635,F647:F653,)</f>
        <v>91934476</v>
      </c>
      <c r="G699" s="85">
        <f>SUM(G26:G27,G50:G65,G105:G108,G131:G133,G175:G229,G253:G254,G272:G276,G290:G291,G298:G301,G371:G372,G389:G395,G413:G422,G447:G455,G495:G496,G535:G536,G537:G539,G540:G545,G547:G554,G615:G635,G647:G653,)</f>
        <v>61021717</v>
      </c>
      <c r="H699" s="85">
        <f>SUM(H26:H27,H50:H65,H105:H108,H131:H133,H175:H229,H253:H254,H272:H276,H290:H291,H298:H301,H371:H372,H389:H395,H413:H422,H447:H455,H495:H496,H535:H536,H537:H539,H540:H545,H546:H554,H615:H635,H647:H653,)</f>
        <v>71843600</v>
      </c>
      <c r="I699" s="75"/>
    </row>
    <row r="700" spans="1:9" s="88" customFormat="1" ht="11.45" customHeight="1" x14ac:dyDescent="0.2">
      <c r="A700" s="73"/>
      <c r="B700" s="73"/>
      <c r="C700" s="109" t="s">
        <v>363</v>
      </c>
      <c r="D700" s="85">
        <f>SUM(D93:D98,D431:D432,D476:D477,D588)</f>
        <v>48778789</v>
      </c>
      <c r="E700" s="85">
        <f>SUM(E93:E98,E431:E432,E476:E477,E588)</f>
        <v>0</v>
      </c>
      <c r="F700" s="85">
        <f>SUM(F93:F98,F431:F432,F476:F477,F588)</f>
        <v>48778789</v>
      </c>
      <c r="G700" s="85">
        <f>SUM(G93:G98,G431:G432,G476:G477,G588)</f>
        <v>47080443</v>
      </c>
      <c r="H700" s="85">
        <f>SUM(H93:H98,H431:H432,H476:H477,H588)</f>
        <v>47825901</v>
      </c>
      <c r="I700" s="75"/>
    </row>
    <row r="701" spans="1:9" s="88" customFormat="1" ht="11.45" customHeight="1" x14ac:dyDescent="0.2">
      <c r="A701" s="73"/>
      <c r="B701" s="73"/>
      <c r="C701" s="109" t="s">
        <v>362</v>
      </c>
      <c r="D701" s="85">
        <f>SUM(D79,D511:D528,D561:D562,D161:D163,)</f>
        <v>96110000</v>
      </c>
      <c r="E701" s="85">
        <f>SUM(E79,E511:E528,E561:E562,E161:E163,)</f>
        <v>8079900</v>
      </c>
      <c r="F701" s="85">
        <f>SUM(F79,F511:F528,F561:F562,F161:F163,)</f>
        <v>104189900</v>
      </c>
      <c r="G701" s="85">
        <f>SUM(G79,G511:G528,G561:G562,G161:G163,)</f>
        <v>103725945</v>
      </c>
      <c r="H701" s="85">
        <f>SUM(H79,H511:H528,H561:H562,H161:H163,)</f>
        <v>95490000</v>
      </c>
      <c r="I701" s="75"/>
    </row>
    <row r="702" spans="1:9" s="88" customFormat="1" ht="11.45" customHeight="1" x14ac:dyDescent="0.2">
      <c r="A702" s="73"/>
      <c r="B702" s="73"/>
      <c r="C702" s="90" t="s">
        <v>85</v>
      </c>
      <c r="D702" s="85"/>
      <c r="E702" s="85"/>
      <c r="F702" s="85"/>
      <c r="G702" s="85"/>
      <c r="H702" s="85"/>
      <c r="I702" s="75"/>
    </row>
    <row r="703" spans="1:9" s="88" customFormat="1" ht="11.45" customHeight="1" x14ac:dyDescent="0.2">
      <c r="A703" s="73"/>
      <c r="B703" s="73"/>
      <c r="C703" s="90" t="s">
        <v>37</v>
      </c>
      <c r="D703" s="85">
        <f t="shared" ref="D703" si="81">SUM(D484:D494,)</f>
        <v>6700000</v>
      </c>
      <c r="E703" s="85">
        <f t="shared" ref="E703:H703" si="82">SUM(E484:E494,)</f>
        <v>0</v>
      </c>
      <c r="F703" s="85">
        <f t="shared" si="82"/>
        <v>6700000</v>
      </c>
      <c r="G703" s="85">
        <f t="shared" si="82"/>
        <v>6719910</v>
      </c>
      <c r="H703" s="85">
        <f t="shared" si="82"/>
        <v>9700000</v>
      </c>
      <c r="I703" s="75"/>
    </row>
    <row r="704" spans="1:9" s="88" customFormat="1" ht="11.45" customHeight="1" x14ac:dyDescent="0.2">
      <c r="A704" s="73"/>
      <c r="B704" s="73"/>
      <c r="C704" s="90" t="s">
        <v>38</v>
      </c>
      <c r="D704" s="85">
        <f t="shared" ref="D704" si="83">SUM(D381:D382)</f>
        <v>2094763</v>
      </c>
      <c r="E704" s="85">
        <f t="shared" ref="E704:H704" si="84">SUM(E381:E382)</f>
        <v>-651860</v>
      </c>
      <c r="F704" s="85">
        <f t="shared" si="84"/>
        <v>1442903</v>
      </c>
      <c r="G704" s="85">
        <f t="shared" si="84"/>
        <v>0</v>
      </c>
      <c r="H704" s="85">
        <f t="shared" si="84"/>
        <v>3803742</v>
      </c>
      <c r="I704" s="75"/>
    </row>
    <row r="705" spans="1:9" s="88" customFormat="1" ht="11.45" customHeight="1" x14ac:dyDescent="0.2">
      <c r="A705" s="73"/>
      <c r="B705" s="73"/>
      <c r="C705" s="90" t="s">
        <v>416</v>
      </c>
      <c r="D705" s="85">
        <f t="shared" ref="D705" si="85">SUM(D322:D323,D356)</f>
        <v>2926255</v>
      </c>
      <c r="E705" s="85">
        <f t="shared" ref="E705:H705" si="86">SUM(E322:E323,E356)</f>
        <v>393800</v>
      </c>
      <c r="F705" s="85">
        <f t="shared" si="86"/>
        <v>3320055</v>
      </c>
      <c r="G705" s="85">
        <f t="shared" si="86"/>
        <v>3320055</v>
      </c>
      <c r="H705" s="85">
        <f t="shared" si="86"/>
        <v>1767827</v>
      </c>
      <c r="I705" s="75"/>
    </row>
    <row r="706" spans="1:9" s="54" customFormat="1" ht="11.45" customHeight="1" x14ac:dyDescent="0.2">
      <c r="A706" s="67"/>
      <c r="B706" s="67"/>
      <c r="C706" s="68" t="s">
        <v>44</v>
      </c>
      <c r="D706" s="69">
        <f t="shared" ref="D706:H706" si="87">SUM(D697:D705)</f>
        <v>296070936</v>
      </c>
      <c r="E706" s="69">
        <f t="shared" si="87"/>
        <v>5655237</v>
      </c>
      <c r="F706" s="69">
        <f t="shared" si="87"/>
        <v>301726173</v>
      </c>
      <c r="G706" s="69">
        <f t="shared" si="87"/>
        <v>263949103</v>
      </c>
      <c r="H706" s="69">
        <f t="shared" si="87"/>
        <v>288829070</v>
      </c>
      <c r="I706" s="65"/>
    </row>
    <row r="707" spans="1:9" s="54" customFormat="1" ht="11.45" customHeight="1" x14ac:dyDescent="0.2">
      <c r="A707" s="67"/>
      <c r="B707" s="67"/>
      <c r="C707" s="68"/>
      <c r="D707" s="69"/>
      <c r="E707" s="69"/>
      <c r="F707" s="69"/>
      <c r="G707" s="69"/>
      <c r="H707" s="69"/>
      <c r="I707" s="65"/>
    </row>
    <row r="708" spans="1:9" s="54" customFormat="1" ht="11.45" customHeight="1" x14ac:dyDescent="0.2">
      <c r="A708" s="73"/>
      <c r="B708" s="73"/>
      <c r="C708" s="90" t="s">
        <v>20</v>
      </c>
      <c r="D708" s="85">
        <f>SUM(D11:D14,D233:D234,D247:D250,D270:D271,)</f>
        <v>186589958</v>
      </c>
      <c r="E708" s="85">
        <f>SUM(E11:E14,E233:E234,E247:E250,E270:E271,)</f>
        <v>-90086040</v>
      </c>
      <c r="F708" s="85">
        <f>SUM(F11:F14,F233:F234,F247:F250,F270:F271,)</f>
        <v>96503918</v>
      </c>
      <c r="G708" s="85">
        <f>SUM(G11:G14,G233:G234,G247:G250,G270:G271,)</f>
        <v>69987821</v>
      </c>
      <c r="H708" s="85">
        <f>SUM(H11:H14,H233:H234,H247:H250,H270:H271,)</f>
        <v>146824533</v>
      </c>
      <c r="I708" s="75"/>
    </row>
    <row r="709" spans="1:9" s="54" customFormat="1" ht="11.45" customHeight="1" x14ac:dyDescent="0.2">
      <c r="A709" s="73"/>
      <c r="B709" s="73"/>
      <c r="C709" s="90" t="s">
        <v>21</v>
      </c>
      <c r="D709" s="85">
        <f>SUM(D15:D16,D23:D25,D34:D36,D230:D232,D251:D252,D423:D424,D636:D637,)</f>
        <v>7526871</v>
      </c>
      <c r="E709" s="85">
        <f>SUM(E15:E16,E23:E25,E34:E36,E230:E232,E251:E252,E423:E424,E636:E637,)</f>
        <v>-1345152</v>
      </c>
      <c r="F709" s="85">
        <f>SUM(F15:F16,F23:F25,F34:F36,F230:F232,F251:F252,F423:F424,F636:F637,)</f>
        <v>6181719</v>
      </c>
      <c r="G709" s="85">
        <f>SUM(G15:G16,G23:G25,G34:G36,G230:G232,G251:G252,G423:G424,G636:G637,)</f>
        <v>5545941</v>
      </c>
      <c r="H709" s="85">
        <f>SUM(H15:H16,H23:H25,H34:H36,H230:H232,H251:H252,H423:H424,H636:H637,)</f>
        <v>14581000</v>
      </c>
      <c r="I709" s="75"/>
    </row>
    <row r="710" spans="1:9" s="54" customFormat="1" ht="11.45" customHeight="1" x14ac:dyDescent="0.2">
      <c r="A710" s="73"/>
      <c r="B710" s="73"/>
      <c r="C710" s="109" t="s">
        <v>91</v>
      </c>
      <c r="D710" s="85"/>
      <c r="E710" s="85"/>
      <c r="F710" s="85"/>
      <c r="G710" s="85"/>
      <c r="H710" s="85"/>
      <c r="I710" s="75"/>
    </row>
    <row r="711" spans="1:9" s="54" customFormat="1" ht="11.45" customHeight="1" x14ac:dyDescent="0.2">
      <c r="A711" s="73"/>
      <c r="B711" s="73"/>
      <c r="C711" s="109" t="s">
        <v>405</v>
      </c>
      <c r="D711" s="85"/>
      <c r="E711" s="85"/>
      <c r="F711" s="85"/>
      <c r="G711" s="85"/>
      <c r="H711" s="85"/>
      <c r="I711" s="75"/>
    </row>
    <row r="712" spans="1:9" s="54" customFormat="1" ht="11.45" customHeight="1" x14ac:dyDescent="0.2">
      <c r="A712" s="73"/>
      <c r="B712" s="73"/>
      <c r="C712" s="90" t="s">
        <v>39</v>
      </c>
      <c r="D712" s="85">
        <f>SUM(D379+D380)</f>
        <v>10124000</v>
      </c>
      <c r="E712" s="85">
        <f t="shared" ref="E712:H712" si="88">SUM(E379+E380)</f>
        <v>-4372550</v>
      </c>
      <c r="F712" s="85">
        <f t="shared" si="88"/>
        <v>5751450</v>
      </c>
      <c r="G712" s="85">
        <f t="shared" si="88"/>
        <v>0</v>
      </c>
      <c r="H712" s="85">
        <f t="shared" si="88"/>
        <v>25000000</v>
      </c>
      <c r="I712" s="75"/>
    </row>
    <row r="713" spans="1:9" s="54" customFormat="1" ht="11.45" customHeight="1" x14ac:dyDescent="0.2">
      <c r="A713" s="73"/>
      <c r="B713" s="73"/>
      <c r="C713" s="90" t="s">
        <v>545</v>
      </c>
      <c r="D713" s="85">
        <f>SUM(D255)</f>
        <v>0</v>
      </c>
      <c r="E713" s="85">
        <f>SUM(E255)</f>
        <v>109169533</v>
      </c>
      <c r="F713" s="85">
        <f>SUM(F255)</f>
        <v>109169533</v>
      </c>
      <c r="G713" s="85">
        <f>SUM(G255)</f>
        <v>109169533</v>
      </c>
      <c r="H713" s="85">
        <f>SUM(H255)</f>
        <v>0</v>
      </c>
      <c r="I713" s="75"/>
    </row>
    <row r="714" spans="1:9" s="54" customFormat="1" ht="11.45" customHeight="1" x14ac:dyDescent="0.2">
      <c r="A714" s="73"/>
      <c r="B714" s="73"/>
      <c r="C714" s="90" t="s">
        <v>40</v>
      </c>
      <c r="D714" s="85"/>
      <c r="E714" s="85"/>
      <c r="F714" s="85"/>
      <c r="G714" s="85"/>
      <c r="H714" s="85"/>
      <c r="I714" s="75"/>
    </row>
    <row r="715" spans="1:9" s="54" customFormat="1" ht="11.45" customHeight="1" x14ac:dyDescent="0.2">
      <c r="A715" s="67"/>
      <c r="B715" s="67"/>
      <c r="C715" s="68" t="s">
        <v>45</v>
      </c>
      <c r="D715" s="69">
        <f t="shared" ref="D715:H715" si="89">SUM(D708:D714)</f>
        <v>204240829</v>
      </c>
      <c r="E715" s="69">
        <f t="shared" si="89"/>
        <v>13365791</v>
      </c>
      <c r="F715" s="69">
        <f t="shared" si="89"/>
        <v>217606620</v>
      </c>
      <c r="G715" s="69">
        <f t="shared" si="89"/>
        <v>184703295</v>
      </c>
      <c r="H715" s="69">
        <f t="shared" si="89"/>
        <v>186405533</v>
      </c>
      <c r="I715" s="65"/>
    </row>
    <row r="716" spans="1:9" s="54" customFormat="1" ht="11.45" customHeight="1" x14ac:dyDescent="0.2">
      <c r="A716" s="67"/>
      <c r="B716" s="67"/>
      <c r="C716" s="90" t="s">
        <v>19</v>
      </c>
      <c r="D716" s="85"/>
      <c r="E716" s="85"/>
      <c r="F716" s="85"/>
      <c r="G716" s="85"/>
      <c r="H716" s="85"/>
      <c r="I716" s="75"/>
    </row>
    <row r="717" spans="1:9" s="54" customFormat="1" ht="11.45" customHeight="1" x14ac:dyDescent="0.2">
      <c r="A717" s="67"/>
      <c r="B717" s="67"/>
      <c r="C717" s="68" t="s">
        <v>46</v>
      </c>
      <c r="D717" s="69">
        <f t="shared" ref="D717:H717" si="90">SUM(D706,D715,D716)</f>
        <v>500311765</v>
      </c>
      <c r="E717" s="69">
        <f t="shared" si="90"/>
        <v>19021028</v>
      </c>
      <c r="F717" s="69">
        <f t="shared" si="90"/>
        <v>519332793</v>
      </c>
      <c r="G717" s="69">
        <f t="shared" si="90"/>
        <v>448652398</v>
      </c>
      <c r="H717" s="69">
        <f t="shared" si="90"/>
        <v>475234603</v>
      </c>
      <c r="I717" s="65"/>
    </row>
    <row r="718" spans="1:9" s="114" customFormat="1" ht="11.45" customHeight="1" x14ac:dyDescent="0.2">
      <c r="A718" s="110"/>
      <c r="B718" s="110"/>
      <c r="C718" s="111"/>
      <c r="D718" s="112"/>
      <c r="E718" s="112"/>
      <c r="F718" s="112"/>
      <c r="G718" s="112"/>
      <c r="H718" s="112"/>
      <c r="I718" s="113"/>
    </row>
    <row r="719" spans="1:9" s="54" customFormat="1" ht="11.45" customHeight="1" x14ac:dyDescent="0.2">
      <c r="A719" s="73"/>
      <c r="B719" s="73"/>
      <c r="C719" s="90" t="s">
        <v>26</v>
      </c>
      <c r="D719" s="85">
        <f>SUM(D72,D141:D150,D263,D440,D462,D569:D570,D578:D579)</f>
        <v>29092991</v>
      </c>
      <c r="E719" s="85">
        <f>SUM(E72,E141:E150,E263,E440,E462,E569:E570,E578:E579)</f>
        <v>8085791</v>
      </c>
      <c r="F719" s="85">
        <f>SUM(F72,F141:F150,F263,F440,F462,F569:F570,F578:F579)</f>
        <v>37178782</v>
      </c>
      <c r="G719" s="85">
        <f>SUM(G72,G141:G150,G263,G440,G462,G569:G570,G578:G579)</f>
        <v>45254438</v>
      </c>
      <c r="H719" s="85">
        <f>SUM(H72,H141:H150,H263,H440,H462,H569:H570,H578:H579)</f>
        <v>43001000</v>
      </c>
      <c r="I719" s="75"/>
    </row>
    <row r="720" spans="1:9" s="54" customFormat="1" ht="11.45" customHeight="1" x14ac:dyDescent="0.2">
      <c r="A720" s="73"/>
      <c r="B720" s="73"/>
      <c r="C720" s="90" t="s">
        <v>27</v>
      </c>
      <c r="D720" s="85">
        <f t="shared" ref="D720" si="91">SUM(D308)</f>
        <v>48000000</v>
      </c>
      <c r="E720" s="85">
        <f t="shared" ref="E720:H720" si="92">SUM(E308)</f>
        <v>0</v>
      </c>
      <c r="F720" s="85">
        <f t="shared" si="92"/>
        <v>48000000</v>
      </c>
      <c r="G720" s="85">
        <f t="shared" si="92"/>
        <v>54771276</v>
      </c>
      <c r="H720" s="85">
        <f t="shared" si="92"/>
        <v>48000000</v>
      </c>
      <c r="I720" s="75"/>
    </row>
    <row r="721" spans="1:9" s="54" customFormat="1" ht="11.45" customHeight="1" x14ac:dyDescent="0.2">
      <c r="A721" s="73"/>
      <c r="B721" s="73"/>
      <c r="C721" s="90" t="s">
        <v>68</v>
      </c>
      <c r="D721" s="85">
        <f t="shared" ref="D721" si="93">SUM(D310)</f>
        <v>38000000</v>
      </c>
      <c r="E721" s="85">
        <f t="shared" ref="E721:H721" si="94">SUM(E310)</f>
        <v>0</v>
      </c>
      <c r="F721" s="85">
        <f t="shared" si="94"/>
        <v>38000000</v>
      </c>
      <c r="G721" s="85">
        <f t="shared" si="94"/>
        <v>40553245</v>
      </c>
      <c r="H721" s="85">
        <f t="shared" si="94"/>
        <v>38000000</v>
      </c>
      <c r="I721" s="75"/>
    </row>
    <row r="722" spans="1:9" s="54" customFormat="1" ht="11.45" customHeight="1" x14ac:dyDescent="0.2">
      <c r="A722" s="73"/>
      <c r="B722" s="73"/>
      <c r="C722" s="90" t="s">
        <v>147</v>
      </c>
      <c r="D722" s="85">
        <f t="shared" ref="D722" si="95">SUM(D309)</f>
        <v>9000000</v>
      </c>
      <c r="E722" s="85">
        <f t="shared" ref="E722:H722" si="96">SUM(E309)</f>
        <v>0</v>
      </c>
      <c r="F722" s="85">
        <f t="shared" si="96"/>
        <v>9000000</v>
      </c>
      <c r="G722" s="85">
        <f t="shared" si="96"/>
        <v>9344944</v>
      </c>
      <c r="H722" s="85">
        <f t="shared" si="96"/>
        <v>9000000</v>
      </c>
      <c r="I722" s="75"/>
    </row>
    <row r="723" spans="1:9" s="54" customFormat="1" ht="11.45" customHeight="1" x14ac:dyDescent="0.2">
      <c r="A723" s="73"/>
      <c r="B723" s="73"/>
      <c r="C723" s="90" t="s">
        <v>69</v>
      </c>
      <c r="D723" s="85">
        <f t="shared" ref="D723" si="97">SUM(D312)</f>
        <v>20000000</v>
      </c>
      <c r="E723" s="85">
        <f t="shared" ref="E723:H723" si="98">SUM(E312)</f>
        <v>0</v>
      </c>
      <c r="F723" s="85">
        <f t="shared" si="98"/>
        <v>20000000</v>
      </c>
      <c r="G723" s="85">
        <f t="shared" si="98"/>
        <v>24481507</v>
      </c>
      <c r="H723" s="85">
        <f t="shared" si="98"/>
        <v>24000000</v>
      </c>
      <c r="I723" s="75"/>
    </row>
    <row r="724" spans="1:9" s="54" customFormat="1" ht="11.45" customHeight="1" x14ac:dyDescent="0.2">
      <c r="A724" s="73"/>
      <c r="B724" s="73"/>
      <c r="C724" s="90" t="s">
        <v>70</v>
      </c>
      <c r="D724" s="85">
        <f t="shared" ref="D724" si="99">SUM(D311)</f>
        <v>50000000</v>
      </c>
      <c r="E724" s="85">
        <f t="shared" ref="E724:H724" si="100">SUM(E311)</f>
        <v>0</v>
      </c>
      <c r="F724" s="85">
        <f t="shared" si="100"/>
        <v>50000000</v>
      </c>
      <c r="G724" s="85">
        <f t="shared" si="100"/>
        <v>41350199</v>
      </c>
      <c r="H724" s="85">
        <f t="shared" si="100"/>
        <v>42000000</v>
      </c>
      <c r="I724" s="75"/>
    </row>
    <row r="725" spans="1:9" s="54" customFormat="1" ht="11.45" customHeight="1" x14ac:dyDescent="0.2">
      <c r="A725" s="73"/>
      <c r="B725" s="73"/>
      <c r="C725" s="90" t="s">
        <v>28</v>
      </c>
      <c r="D725" s="85">
        <f t="shared" ref="D725" si="101">SUM(D313,D315,)</f>
        <v>1000000</v>
      </c>
      <c r="E725" s="85">
        <f t="shared" ref="E725:H725" si="102">SUM(E313,E315,)</f>
        <v>0</v>
      </c>
      <c r="F725" s="85">
        <f t="shared" si="102"/>
        <v>1000000</v>
      </c>
      <c r="G725" s="85">
        <f t="shared" si="102"/>
        <v>6130067</v>
      </c>
      <c r="H725" s="85">
        <f t="shared" si="102"/>
        <v>1000000</v>
      </c>
      <c r="I725" s="75"/>
    </row>
    <row r="726" spans="1:9" s="54" customFormat="1" ht="11.45" customHeight="1" x14ac:dyDescent="0.2">
      <c r="A726" s="73"/>
      <c r="B726" s="73"/>
      <c r="C726" s="90" t="s">
        <v>72</v>
      </c>
      <c r="D726" s="85">
        <f t="shared" ref="D726" si="103">D314</f>
        <v>0</v>
      </c>
      <c r="E726" s="85">
        <f t="shared" ref="E726:H726" si="104">E314</f>
        <v>0</v>
      </c>
      <c r="F726" s="85">
        <f t="shared" si="104"/>
        <v>0</v>
      </c>
      <c r="G726" s="85">
        <f t="shared" si="104"/>
        <v>0</v>
      </c>
      <c r="H726" s="85">
        <f t="shared" si="104"/>
        <v>0</v>
      </c>
      <c r="I726" s="75"/>
    </row>
    <row r="727" spans="1:9" s="54" customFormat="1" ht="11.45" customHeight="1" x14ac:dyDescent="0.2">
      <c r="A727" s="73"/>
      <c r="B727" s="73"/>
      <c r="C727" s="90" t="s">
        <v>41</v>
      </c>
      <c r="D727" s="85"/>
      <c r="E727" s="85"/>
      <c r="F727" s="85"/>
      <c r="G727" s="85"/>
      <c r="H727" s="85"/>
      <c r="I727" s="75"/>
    </row>
    <row r="728" spans="1:9" s="54" customFormat="1" ht="11.45" customHeight="1" x14ac:dyDescent="0.2">
      <c r="A728" s="73"/>
      <c r="B728" s="73"/>
      <c r="C728" s="90" t="s">
        <v>365</v>
      </c>
      <c r="D728" s="85"/>
      <c r="E728" s="85"/>
      <c r="F728" s="85"/>
      <c r="G728" s="85"/>
      <c r="H728" s="85"/>
      <c r="I728" s="75"/>
    </row>
    <row r="729" spans="1:9" s="54" customFormat="1" ht="11.45" customHeight="1" x14ac:dyDescent="0.2">
      <c r="A729" s="73"/>
      <c r="B729" s="73"/>
      <c r="C729" s="90" t="s">
        <v>252</v>
      </c>
      <c r="D729" s="85">
        <f t="shared" ref="D729" si="105">SUM(D330:D348)</f>
        <v>48183052</v>
      </c>
      <c r="E729" s="85">
        <f t="shared" ref="E729:H729" si="106">SUM(E330:E348)</f>
        <v>10475120</v>
      </c>
      <c r="F729" s="85">
        <f t="shared" si="106"/>
        <v>58658172</v>
      </c>
      <c r="G729" s="85">
        <f t="shared" si="106"/>
        <v>59603238</v>
      </c>
      <c r="H729" s="85">
        <f t="shared" si="106"/>
        <v>55824106</v>
      </c>
      <c r="I729" s="75"/>
    </row>
    <row r="730" spans="1:9" s="54" customFormat="1" ht="11.45" customHeight="1" x14ac:dyDescent="0.2">
      <c r="A730" s="73"/>
      <c r="B730" s="73"/>
      <c r="C730" s="109" t="s">
        <v>351</v>
      </c>
      <c r="D730" s="85">
        <f>SUM(D86,D122,D363:D364,D439,D469,)</f>
        <v>13990000</v>
      </c>
      <c r="E730" s="85">
        <f>SUM(E86,E122,E363:E364,E439,E469,)</f>
        <v>0</v>
      </c>
      <c r="F730" s="85">
        <f>SUM(F86,F122,F363:F364,F439,F469,)</f>
        <v>13990000</v>
      </c>
      <c r="G730" s="85">
        <f>SUM(G86,G122,G363:G364,G439,G469,)</f>
        <v>9373000</v>
      </c>
      <c r="H730" s="85">
        <f>SUM(H86,H122,H363:H364,H439,H469,)</f>
        <v>6688856</v>
      </c>
      <c r="I730" s="75"/>
    </row>
    <row r="731" spans="1:9" s="54" customFormat="1" ht="11.45" customHeight="1" x14ac:dyDescent="0.2">
      <c r="A731" s="73"/>
      <c r="B731" s="73"/>
      <c r="C731" s="109" t="s">
        <v>352</v>
      </c>
      <c r="D731" s="85">
        <f>D152+D503</f>
        <v>0</v>
      </c>
      <c r="E731" s="85">
        <f>E152+E503</f>
        <v>460117</v>
      </c>
      <c r="F731" s="85">
        <f>F152+F503</f>
        <v>460117</v>
      </c>
      <c r="G731" s="85">
        <f>G152+G503</f>
        <v>520117</v>
      </c>
      <c r="H731" s="85">
        <f>H152+H503</f>
        <v>0</v>
      </c>
      <c r="I731" s="75"/>
    </row>
    <row r="732" spans="1:9" s="54" customFormat="1" ht="11.45" customHeight="1" x14ac:dyDescent="0.2">
      <c r="A732" s="73"/>
      <c r="B732" s="73"/>
      <c r="C732" s="90" t="s">
        <v>42</v>
      </c>
      <c r="D732" s="85"/>
      <c r="E732" s="85"/>
      <c r="F732" s="85"/>
      <c r="G732" s="85"/>
      <c r="H732" s="85"/>
      <c r="I732" s="75"/>
    </row>
    <row r="733" spans="1:9" s="54" customFormat="1" ht="11.45" customHeight="1" x14ac:dyDescent="0.2">
      <c r="A733" s="73"/>
      <c r="B733" s="73"/>
      <c r="C733" s="90" t="s">
        <v>87</v>
      </c>
      <c r="D733" s="85"/>
      <c r="E733" s="85"/>
      <c r="F733" s="85"/>
      <c r="G733" s="85"/>
      <c r="H733" s="85"/>
      <c r="I733" s="75"/>
    </row>
    <row r="734" spans="1:9" s="54" customFormat="1" ht="11.45" customHeight="1" x14ac:dyDescent="0.2">
      <c r="A734" s="73"/>
      <c r="B734" s="73"/>
      <c r="C734" s="90" t="s">
        <v>438</v>
      </c>
      <c r="D734" s="85">
        <f t="shared" ref="D734" si="107">SUM(D349)</f>
        <v>0</v>
      </c>
      <c r="E734" s="85">
        <f t="shared" ref="E734:H734" si="108">SUM(E349)</f>
        <v>0</v>
      </c>
      <c r="F734" s="85">
        <f t="shared" si="108"/>
        <v>0</v>
      </c>
      <c r="G734" s="85">
        <f t="shared" si="108"/>
        <v>1767827</v>
      </c>
      <c r="H734" s="85">
        <f t="shared" si="108"/>
        <v>0</v>
      </c>
      <c r="I734" s="75"/>
    </row>
    <row r="735" spans="1:9" s="54" customFormat="1" ht="11.45" customHeight="1" x14ac:dyDescent="0.2">
      <c r="A735" s="67"/>
      <c r="B735" s="67"/>
      <c r="C735" s="68" t="s">
        <v>47</v>
      </c>
      <c r="D735" s="69">
        <f t="shared" ref="D735:H735" si="109">SUM(D719:D734)</f>
        <v>257266043</v>
      </c>
      <c r="E735" s="69">
        <f t="shared" si="109"/>
        <v>19021028</v>
      </c>
      <c r="F735" s="69">
        <f t="shared" si="109"/>
        <v>276287071</v>
      </c>
      <c r="G735" s="69">
        <f t="shared" si="109"/>
        <v>293149858</v>
      </c>
      <c r="H735" s="69">
        <f t="shared" si="109"/>
        <v>267513962</v>
      </c>
      <c r="I735" s="65"/>
    </row>
    <row r="736" spans="1:9" s="54" customFormat="1" ht="11.45" customHeight="1" x14ac:dyDescent="0.2">
      <c r="A736" s="73"/>
      <c r="B736" s="73"/>
      <c r="C736" s="90"/>
      <c r="D736" s="85"/>
      <c r="E736" s="85"/>
      <c r="F736" s="85"/>
      <c r="G736" s="85"/>
      <c r="H736" s="85"/>
      <c r="I736" s="75"/>
    </row>
    <row r="737" spans="1:9" s="54" customFormat="1" ht="11.45" customHeight="1" x14ac:dyDescent="0.2">
      <c r="A737" s="73"/>
      <c r="B737" s="73"/>
      <c r="C737" s="90" t="s">
        <v>33</v>
      </c>
      <c r="D737" s="85">
        <f>D151</f>
        <v>800000</v>
      </c>
      <c r="E737" s="85">
        <f>E151</f>
        <v>0</v>
      </c>
      <c r="F737" s="85">
        <f>F151</f>
        <v>800000</v>
      </c>
      <c r="G737" s="85">
        <f>G151</f>
        <v>800000</v>
      </c>
      <c r="H737" s="85">
        <f>H151</f>
        <v>0</v>
      </c>
      <c r="I737" s="75"/>
    </row>
    <row r="738" spans="1:9" s="54" customFormat="1" ht="11.45" customHeight="1" x14ac:dyDescent="0.2">
      <c r="A738" s="73"/>
      <c r="B738" s="73"/>
      <c r="C738" s="90" t="s">
        <v>10</v>
      </c>
      <c r="D738" s="85"/>
      <c r="E738" s="85"/>
      <c r="F738" s="85"/>
      <c r="G738" s="85"/>
      <c r="H738" s="85"/>
      <c r="I738" s="75"/>
    </row>
    <row r="739" spans="1:9" s="54" customFormat="1" ht="11.45" customHeight="1" x14ac:dyDescent="0.2">
      <c r="A739" s="73"/>
      <c r="B739" s="73"/>
      <c r="C739" s="90" t="s">
        <v>253</v>
      </c>
      <c r="D739" s="85"/>
      <c r="E739" s="85"/>
      <c r="F739" s="85"/>
      <c r="G739" s="85"/>
      <c r="H739" s="85"/>
      <c r="I739" s="75"/>
    </row>
    <row r="740" spans="1:9" s="54" customFormat="1" ht="11.45" customHeight="1" x14ac:dyDescent="0.2">
      <c r="A740" s="73"/>
      <c r="B740" s="73"/>
      <c r="C740" s="109" t="s">
        <v>353</v>
      </c>
      <c r="D740" s="85">
        <f>SUM(D240,D262,)</f>
        <v>41167899</v>
      </c>
      <c r="E740" s="85">
        <f t="shared" ref="E740:H740" si="110">SUM(E240,E262,)</f>
        <v>0</v>
      </c>
      <c r="F740" s="85">
        <f t="shared" si="110"/>
        <v>41167899</v>
      </c>
      <c r="G740" s="85">
        <f t="shared" si="110"/>
        <v>29622754</v>
      </c>
      <c r="H740" s="85">
        <f t="shared" si="110"/>
        <v>109169533</v>
      </c>
      <c r="I740" s="75"/>
    </row>
    <row r="741" spans="1:9" s="54" customFormat="1" ht="11.45" customHeight="1" x14ac:dyDescent="0.2">
      <c r="A741" s="73"/>
      <c r="B741" s="73"/>
      <c r="C741" s="109" t="s">
        <v>98</v>
      </c>
      <c r="D741" s="85">
        <f>D283+D153</f>
        <v>6970000</v>
      </c>
      <c r="E741" s="85">
        <f>E283+E153</f>
        <v>0</v>
      </c>
      <c r="F741" s="85">
        <f>F283+F153</f>
        <v>6970000</v>
      </c>
      <c r="G741" s="85">
        <f>G283+G153</f>
        <v>31970164</v>
      </c>
      <c r="H741" s="85">
        <f>H283+H153</f>
        <v>0</v>
      </c>
      <c r="I741" s="75"/>
    </row>
    <row r="742" spans="1:9" s="54" customFormat="1" ht="11.45" customHeight="1" x14ac:dyDescent="0.2">
      <c r="A742" s="73"/>
      <c r="B742" s="73"/>
      <c r="C742" s="90" t="s">
        <v>88</v>
      </c>
      <c r="D742" s="85"/>
      <c r="E742" s="85"/>
      <c r="F742" s="85"/>
      <c r="G742" s="85"/>
      <c r="H742" s="85"/>
      <c r="I742" s="75"/>
    </row>
    <row r="743" spans="1:9" s="54" customFormat="1" ht="11.45" customHeight="1" x14ac:dyDescent="0.2">
      <c r="A743" s="73"/>
      <c r="B743" s="73"/>
      <c r="C743" s="90" t="s">
        <v>43</v>
      </c>
      <c r="D743" s="85">
        <f>SUM(D154)</f>
        <v>194107823</v>
      </c>
      <c r="E743" s="85">
        <f>SUM(E154)</f>
        <v>0</v>
      </c>
      <c r="F743" s="85">
        <f>SUM(F154)</f>
        <v>194107823</v>
      </c>
      <c r="G743" s="85">
        <f>SUM(G154)</f>
        <v>194107823</v>
      </c>
      <c r="H743" s="85">
        <f>SUM(H154)</f>
        <v>98551108</v>
      </c>
      <c r="I743" s="75"/>
    </row>
    <row r="744" spans="1:9" s="54" customFormat="1" ht="11.45" customHeight="1" x14ac:dyDescent="0.2">
      <c r="A744" s="67"/>
      <c r="B744" s="67"/>
      <c r="C744" s="68" t="s">
        <v>48</v>
      </c>
      <c r="D744" s="69">
        <f t="shared" ref="D744:H744" si="111">SUM(D737:D743)</f>
        <v>243045722</v>
      </c>
      <c r="E744" s="69">
        <f t="shared" si="111"/>
        <v>0</v>
      </c>
      <c r="F744" s="69">
        <f t="shared" si="111"/>
        <v>243045722</v>
      </c>
      <c r="G744" s="69">
        <f t="shared" si="111"/>
        <v>256500741</v>
      </c>
      <c r="H744" s="69">
        <f t="shared" si="111"/>
        <v>207720641</v>
      </c>
      <c r="I744" s="65"/>
    </row>
    <row r="745" spans="1:9" s="91" customFormat="1" ht="11.45" customHeight="1" x14ac:dyDescent="0.2">
      <c r="A745" s="73"/>
      <c r="B745" s="73"/>
      <c r="C745" s="90" t="s">
        <v>32</v>
      </c>
      <c r="D745" s="85"/>
      <c r="E745" s="85"/>
      <c r="F745" s="85"/>
      <c r="G745" s="85"/>
      <c r="H745" s="85"/>
      <c r="I745" s="75"/>
    </row>
    <row r="746" spans="1:9" s="54" customFormat="1" ht="11.45" customHeight="1" x14ac:dyDescent="0.2">
      <c r="A746" s="67"/>
      <c r="B746" s="67"/>
      <c r="C746" s="68" t="s">
        <v>49</v>
      </c>
      <c r="D746" s="69">
        <f t="shared" ref="D746:H746" si="112">SUM(D735,D744,D745)</f>
        <v>500311765</v>
      </c>
      <c r="E746" s="69">
        <f t="shared" si="112"/>
        <v>19021028</v>
      </c>
      <c r="F746" s="69">
        <f t="shared" si="112"/>
        <v>519332793</v>
      </c>
      <c r="G746" s="69">
        <f t="shared" si="112"/>
        <v>549650599</v>
      </c>
      <c r="H746" s="69">
        <f t="shared" si="112"/>
        <v>475234603</v>
      </c>
      <c r="I746" s="65"/>
    </row>
    <row r="747" spans="1:9" ht="11.45" customHeight="1" x14ac:dyDescent="0.2"/>
  </sheetData>
  <dataConsolidate/>
  <mergeCells count="1">
    <mergeCell ref="A695:C69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10" orientation="portrait" r:id="rId1"/>
  <headerFooter alignWithMargins="0">
    <oddHeader>&amp;C2025. évi költségvetés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2025-02-06T12:17:03Z</cp:lastPrinted>
  <dcterms:created xsi:type="dcterms:W3CDTF">2005-12-20T14:18:14Z</dcterms:created>
  <dcterms:modified xsi:type="dcterms:W3CDTF">2025-02-07T11:36:21Z</dcterms:modified>
</cp:coreProperties>
</file>